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120" yWindow="72" windowWidth="11292" windowHeight="8796" activeTab="0"/>
  </bookViews>
  <sheets>
    <sheet name="Voltage Drop Calculator" sheetId="1" r:id="rId1"/>
    <sheet name="Summary" sheetId="2" r:id="rId2"/>
    <sheet name="Information" sheetId="3" r:id="rId3"/>
  </sheets>
  <definedNames/>
  <calcPr fullCalcOnLoad="1"/>
</workbook>
</file>

<file path=xl/sharedStrings.xml><?xml version="1.0" encoding="utf-8"?>
<sst xmlns="http://schemas.openxmlformats.org/spreadsheetml/2006/main" count="105" uniqueCount="83">
  <si>
    <t xml:space="preserve"> 1/0</t>
  </si>
  <si>
    <t xml:space="preserve"> 2/0</t>
  </si>
  <si>
    <t xml:space="preserve"> 3/0</t>
  </si>
  <si>
    <t xml:space="preserve"> 4/0</t>
  </si>
  <si>
    <t>CU 1.0</t>
  </si>
  <si>
    <t>CU .85</t>
  </si>
  <si>
    <t>AL 1.0</t>
  </si>
  <si>
    <t>R DC Al</t>
  </si>
  <si>
    <t>R DC Cu</t>
  </si>
  <si>
    <t>Z in Steel Ohms per 1000 feet</t>
  </si>
  <si>
    <t>Q Cu</t>
  </si>
  <si>
    <t>Q Al</t>
  </si>
  <si>
    <t>CM</t>
  </si>
  <si>
    <t>Size</t>
  </si>
  <si>
    <t>Distance (one way)</t>
  </si>
  <si>
    <t>Load (A)</t>
  </si>
  <si>
    <t>Conductor</t>
  </si>
  <si>
    <t>Conductor Type</t>
  </si>
  <si>
    <t>Conductor Size</t>
  </si>
  <si>
    <t>Number of Sets</t>
  </si>
  <si>
    <t>Voltage Drop (V)</t>
  </si>
  <si>
    <t>Voltage Drop (%)</t>
  </si>
  <si>
    <t>Minimum Conductor Size for 3% VD</t>
  </si>
  <si>
    <t>Minimum Conductor Size for 5% VD</t>
  </si>
  <si>
    <t>Voltage at Load</t>
  </si>
  <si>
    <t>Cmil</t>
  </si>
  <si>
    <t>208V 1Ø</t>
  </si>
  <si>
    <r>
      <t>120 V 1</t>
    </r>
    <r>
      <rPr>
        <sz val="10"/>
        <rFont val="Arial"/>
        <family val="0"/>
      </rPr>
      <t>Ø</t>
    </r>
  </si>
  <si>
    <t>208V 3Ø</t>
  </si>
  <si>
    <t>240V 1Ø</t>
  </si>
  <si>
    <t>240 3Ø</t>
  </si>
  <si>
    <t>277V 1Ø</t>
  </si>
  <si>
    <t>480V 1Ø</t>
  </si>
  <si>
    <t>480V 3Ø</t>
  </si>
  <si>
    <t>V</t>
  </si>
  <si>
    <t>Multiplier</t>
  </si>
  <si>
    <t>Interim Calculations</t>
  </si>
  <si>
    <t>Sets</t>
  </si>
  <si>
    <t>Q</t>
  </si>
  <si>
    <t>K</t>
  </si>
  <si>
    <t>Cu</t>
  </si>
  <si>
    <t>Al</t>
  </si>
  <si>
    <t>System</t>
  </si>
  <si>
    <t>Load Voltage</t>
  </si>
  <si>
    <t>Cu/Al</t>
  </si>
  <si>
    <t>%</t>
  </si>
  <si>
    <t>Tables Offset for Min Size</t>
  </si>
  <si>
    <t>Min CM for 3%</t>
  </si>
  <si>
    <t>Min CM for 5%</t>
  </si>
  <si>
    <t xml:space="preserve"> Feet</t>
  </si>
  <si>
    <t xml:space="preserve"> A</t>
  </si>
  <si>
    <t>Project Name</t>
  </si>
  <si>
    <t>Firm Name</t>
  </si>
  <si>
    <t>Date</t>
  </si>
  <si>
    <t>Engineer</t>
  </si>
  <si>
    <t>Input</t>
  </si>
  <si>
    <t>Output</t>
  </si>
  <si>
    <t>Feeder Data</t>
  </si>
  <si>
    <t>Vd (V)</t>
  </si>
  <si>
    <t>Vd (%)</t>
  </si>
  <si>
    <t>Source Panel</t>
  </si>
  <si>
    <t>Source Circuit</t>
  </si>
  <si>
    <t>Voltage Drop Summary</t>
  </si>
  <si>
    <t>Feeder Designation</t>
  </si>
  <si>
    <t xml:space="preserve">This voltage drop calculator is based on public domain formulae and will provide an approximate value for use in project design.  The National Electrical Code™ Articles 210.19(A)(1) FPN No.4 and 215.2(A)(3) FPN No.2 suggest that a design with no more than 3% voltage drop for feeders and no more than a total of 5% voltage drop in branch circuits to the farthest outlet will "provide reasonable efficiency of operation".  </t>
  </si>
  <si>
    <t>Information</t>
  </si>
  <si>
    <t>Estimated Voltage Drop Calculator</t>
  </si>
  <si>
    <t>Size for 3%</t>
  </si>
  <si>
    <t>Size for 5%</t>
  </si>
  <si>
    <r>
      <t xml:space="preserve">Even though FPN's (fine print notes) in this case are not code requirements but recommendations, it is still good engineering practice to closely follow these guidelines, and indeed exceed them where needed.  In fact, Section 647, Sensitive Electronic Equipment, requires </t>
    </r>
    <r>
      <rPr>
        <i/>
        <sz val="10"/>
        <rFont val="Arial"/>
        <family val="2"/>
      </rPr>
      <t>(not</t>
    </r>
    <r>
      <rPr>
        <sz val="10"/>
        <rFont val="Arial"/>
        <family val="0"/>
      </rPr>
      <t xml:space="preserve"> an FPN) that voltage drop for feeders and branches shall not exceed 1.5% and 2.5%, respectively, and shall not exceed 1% and 2% respectively for cord-connected equipment.  Fire pumps have additional maximum voltage drop requirements and these are outlined in Section 695.</t>
    </r>
  </si>
  <si>
    <t>Project Name:</t>
  </si>
  <si>
    <t>Date:</t>
  </si>
  <si>
    <t>Engineer:</t>
  </si>
  <si>
    <t>Zac per ft 1.0pf</t>
  </si>
  <si>
    <t>Zac per ft .85pf</t>
  </si>
  <si>
    <t>AL .85</t>
  </si>
  <si>
    <t>If you do increase the size of your conductors to accommodate for voltage drop, remember to check if the new conductor size is compatible with the lugs to which they will be attached.  The circuit breaker manufacturers make available the acceptable conductor sizes, and in some cases offer optional larger lugs for this purpose.  Also, Article 250 requires that if the conductors are upsized, the grounding conductor must also be upsized proportionately.</t>
  </si>
  <si>
    <r>
      <t>Printing</t>
    </r>
    <r>
      <rPr>
        <sz val="10"/>
        <rFont val="Arial"/>
        <family val="0"/>
      </rPr>
      <t xml:space="preserve"> - When printing the Voltage Drop Calculator sheet, go to File/Print Preview and select "black &amp; white" from the Print options.</t>
    </r>
  </si>
  <si>
    <t>pf 1.0</t>
  </si>
  <si>
    <t>Unity Power Factor</t>
  </si>
  <si>
    <t>85% PF</t>
  </si>
  <si>
    <r>
      <t xml:space="preserve">The unity power factor section of this program is based on the approximate voltage drop formula Vd = (2 K Q I D) / CM for single phase and Vd = (1.732 K Q I D) / CM for three phase where K equals 12.9 for Copper and 21.2 for Aluminum, Q is the ratio of Rac/Rdc for conductors larger than 2/0 (this takes into account skin effect at larger conductor sizes), I is the current in amperes, D is the one-way circuit distance in feet, and CM is the conductor cross section in circular mils.  </t>
    </r>
    <r>
      <rPr>
        <b/>
        <sz val="10"/>
        <rFont val="Arial"/>
        <family val="2"/>
      </rPr>
      <t>This equation assumes a power factor of 1.0, conductor temperature of 75°C, and individual conductors run in steel conduit.</t>
    </r>
    <r>
      <rPr>
        <sz val="10"/>
        <rFont val="Arial"/>
        <family val="2"/>
      </rPr>
      <t xml:space="preserve">  The 85% power factor section is based on NEC</t>
    </r>
    <r>
      <rPr>
        <sz val="10"/>
        <rFont val="Arial"/>
        <family val="0"/>
      </rPr>
      <t>™</t>
    </r>
    <r>
      <rPr>
        <sz val="10"/>
        <rFont val="Arial"/>
        <family val="2"/>
      </rPr>
      <t xml:space="preserve"> Chapter 9, Tables 8 and 9.</t>
    </r>
  </si>
  <si>
    <t>vers. 9.2019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</si>
</sst>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s>
  <fonts count="50">
    <font>
      <sz val="10"/>
      <name val="Arial"/>
      <family val="0"/>
    </font>
    <font>
      <sz val="8"/>
      <name val="Arial"/>
      <family val="0"/>
    </font>
    <font>
      <u val="single"/>
      <sz val="10"/>
      <color indexed="12"/>
      <name val="Arial"/>
      <family val="0"/>
    </font>
    <font>
      <u val="single"/>
      <sz val="10"/>
      <color indexed="36"/>
      <name val="Arial"/>
      <family val="0"/>
    </font>
    <font>
      <sz val="8"/>
      <name val="Tahoma"/>
      <family val="2"/>
    </font>
    <font>
      <b/>
      <sz val="10"/>
      <name val="Arial"/>
      <family val="2"/>
    </font>
    <font>
      <u val="single"/>
      <sz val="14"/>
      <name val="Arial"/>
      <family val="2"/>
    </font>
    <font>
      <sz val="14"/>
      <name val="Arial"/>
      <family val="0"/>
    </font>
    <font>
      <i/>
      <sz val="10"/>
      <name val="Arial"/>
      <family val="2"/>
    </font>
    <font>
      <b/>
      <i/>
      <sz val="10"/>
      <color indexed="60"/>
      <name val="Arial"/>
      <family val="2"/>
    </font>
    <font>
      <sz val="2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2"/>
      <color indexed="8"/>
      <name val="Arial"/>
      <family val="2"/>
    </font>
    <font>
      <sz val="16"/>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22"/>
      <color theme="1"/>
      <name val="Arial"/>
      <family val="2"/>
    </font>
    <font>
      <sz val="16"/>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hair"/>
    </border>
    <border>
      <left style="hair"/>
      <right style="hair"/>
      <top style="medium"/>
      <bottom>
        <color indexed="63"/>
      </bottom>
    </border>
    <border>
      <left style="hair"/>
      <right style="hair"/>
      <top>
        <color indexed="63"/>
      </top>
      <bottom>
        <color indexed="63"/>
      </bottom>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1">
    <xf numFmtId="0" fontId="0" fillId="0" borderId="0" xfId="0" applyAlignment="1">
      <alignment/>
    </xf>
    <xf numFmtId="0" fontId="0" fillId="0" borderId="0" xfId="0" applyAlignment="1" applyProtection="1">
      <alignment/>
      <protection locked="0"/>
    </xf>
    <xf numFmtId="0" fontId="7" fillId="0" borderId="0" xfId="0" applyFont="1" applyAlignment="1" applyProtection="1">
      <alignment/>
      <protection locked="0"/>
    </xf>
    <xf numFmtId="0" fontId="0" fillId="0" borderId="10" xfId="0" applyBorder="1" applyAlignment="1" applyProtection="1">
      <alignment/>
      <protection locked="0"/>
    </xf>
    <xf numFmtId="0" fontId="0" fillId="0" borderId="10" xfId="0" applyBorder="1" applyAlignment="1" applyProtection="1">
      <alignment horizontal="center"/>
      <protection locked="0"/>
    </xf>
    <xf numFmtId="0" fontId="0" fillId="33" borderId="0" xfId="0" applyFill="1" applyAlignment="1">
      <alignment/>
    </xf>
    <xf numFmtId="0" fontId="0" fillId="33" borderId="0" xfId="0" applyFill="1" applyAlignment="1">
      <alignment wrapText="1"/>
    </xf>
    <xf numFmtId="0" fontId="0" fillId="33" borderId="0" xfId="0" applyFont="1" applyFill="1" applyAlignment="1">
      <alignment wrapText="1"/>
    </xf>
    <xf numFmtId="0" fontId="6" fillId="0" borderId="0" xfId="0" applyFont="1" applyFill="1" applyAlignment="1" applyProtection="1">
      <alignment/>
      <protection/>
    </xf>
    <xf numFmtId="0" fontId="0" fillId="0" borderId="0" xfId="0"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protection/>
    </xf>
    <xf numFmtId="0" fontId="0" fillId="34" borderId="0" xfId="0" applyFill="1" applyAlignment="1" applyProtection="1">
      <alignment/>
      <protection/>
    </xf>
    <xf numFmtId="0" fontId="0" fillId="0" borderId="11" xfId="0" applyBorder="1" applyAlignment="1" applyProtection="1">
      <alignment horizontal="center"/>
      <protection/>
    </xf>
    <xf numFmtId="0" fontId="0" fillId="0" borderId="12" xfId="0" applyBorder="1" applyAlignment="1" applyProtection="1">
      <alignment horizontal="center"/>
      <protection/>
    </xf>
    <xf numFmtId="0" fontId="0" fillId="0" borderId="0" xfId="0" applyAlignment="1" applyProtection="1">
      <alignment horizontal="center"/>
      <protection/>
    </xf>
    <xf numFmtId="49" fontId="0" fillId="0" borderId="13" xfId="0" applyNumberFormat="1" applyBorder="1" applyAlignment="1" applyProtection="1">
      <alignment horizontal="center"/>
      <protection/>
    </xf>
    <xf numFmtId="2" fontId="0" fillId="0" borderId="14" xfId="0" applyNumberFormat="1" applyBorder="1" applyAlignment="1" applyProtection="1">
      <alignment/>
      <protection/>
    </xf>
    <xf numFmtId="2" fontId="0" fillId="0" borderId="0" xfId="0" applyNumberFormat="1" applyAlignment="1" applyProtection="1">
      <alignment/>
      <protection/>
    </xf>
    <xf numFmtId="17" fontId="0" fillId="0" borderId="0" xfId="0" applyNumberFormat="1" applyAlignment="1" applyProtection="1">
      <alignment/>
      <protection/>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5" fillId="33" borderId="0" xfId="0" applyFont="1" applyFill="1" applyAlignment="1">
      <alignment wrapText="1"/>
    </xf>
    <xf numFmtId="0" fontId="0" fillId="0" borderId="0" xfId="0" applyAlignment="1" applyProtection="1">
      <alignment horizontal="right"/>
      <protection/>
    </xf>
    <xf numFmtId="0" fontId="0" fillId="35" borderId="0" xfId="0" applyFill="1" applyAlignment="1" applyProtection="1">
      <alignment/>
      <protection/>
    </xf>
    <xf numFmtId="0" fontId="48" fillId="35" borderId="0" xfId="0" applyFont="1" applyFill="1" applyAlignment="1" applyProtection="1">
      <alignment/>
      <protection/>
    </xf>
    <xf numFmtId="0" fontId="10" fillId="0" borderId="0" xfId="0" applyFont="1" applyAlignment="1" applyProtection="1">
      <alignment/>
      <protection/>
    </xf>
    <xf numFmtId="0" fontId="0" fillId="6" borderId="0" xfId="0" applyFill="1" applyAlignment="1" applyProtection="1">
      <alignment/>
      <protection/>
    </xf>
    <xf numFmtId="0" fontId="5" fillId="6" borderId="0" xfId="0" applyFont="1" applyFill="1" applyAlignment="1" applyProtection="1">
      <alignment/>
      <protection/>
    </xf>
    <xf numFmtId="0" fontId="9" fillId="6" borderId="0" xfId="0" applyFont="1" applyFill="1" applyAlignment="1" applyProtection="1">
      <alignment/>
      <protection/>
    </xf>
    <xf numFmtId="0" fontId="0" fillId="6" borderId="0" xfId="0" applyFill="1" applyAlignment="1" applyProtection="1">
      <alignment horizontal="center"/>
      <protection/>
    </xf>
    <xf numFmtId="0" fontId="0" fillId="6" borderId="11" xfId="0" applyFill="1" applyBorder="1" applyAlignment="1" applyProtection="1">
      <alignment horizontal="center"/>
      <protection/>
    </xf>
    <xf numFmtId="0" fontId="0" fillId="6" borderId="11" xfId="0" applyFill="1" applyBorder="1" applyAlignment="1" applyProtection="1">
      <alignment/>
      <protection/>
    </xf>
    <xf numFmtId="0" fontId="0" fillId="6" borderId="0" xfId="0" applyFill="1" applyBorder="1" applyAlignment="1" applyProtection="1">
      <alignment horizontal="center"/>
      <protection/>
    </xf>
    <xf numFmtId="17" fontId="0" fillId="6" borderId="0" xfId="0" applyNumberFormat="1" applyFill="1" applyAlignment="1" applyProtection="1">
      <alignment/>
      <protection/>
    </xf>
    <xf numFmtId="0" fontId="0" fillId="6" borderId="0" xfId="0" applyFill="1" applyBorder="1" applyAlignment="1" applyProtection="1">
      <alignment/>
      <protection/>
    </xf>
    <xf numFmtId="0" fontId="0" fillId="6" borderId="0" xfId="0" applyFill="1" applyAlignment="1" applyProtection="1">
      <alignment/>
      <protection locked="0"/>
    </xf>
    <xf numFmtId="1" fontId="0" fillId="6" borderId="0" xfId="0" applyNumberFormat="1" applyFill="1" applyAlignment="1" applyProtection="1">
      <alignment/>
      <protection locked="0"/>
    </xf>
    <xf numFmtId="0" fontId="0" fillId="6" borderId="0" xfId="0" applyFont="1" applyFill="1" applyBorder="1" applyAlignment="1" applyProtection="1">
      <alignment/>
      <protection locked="0"/>
    </xf>
    <xf numFmtId="164" fontId="41" fillId="35" borderId="1" xfId="54" applyNumberFormat="1" applyFill="1" applyAlignment="1" applyProtection="1">
      <alignment/>
      <protection/>
    </xf>
    <xf numFmtId="0" fontId="41" fillId="35" borderId="1" xfId="54" applyFill="1" applyAlignment="1" applyProtection="1">
      <alignment/>
      <protection locked="0"/>
    </xf>
    <xf numFmtId="1" fontId="41" fillId="35" borderId="1" xfId="54" applyNumberFormat="1" applyFill="1" applyAlignment="1" applyProtection="1">
      <alignment horizontal="center"/>
      <protection/>
    </xf>
    <xf numFmtId="0" fontId="49" fillId="6" borderId="0" xfId="0" applyFont="1" applyFill="1" applyAlignment="1" applyProtection="1">
      <alignment/>
      <protection/>
    </xf>
    <xf numFmtId="0" fontId="0" fillId="0" borderId="0" xfId="0" applyFont="1" applyAlignment="1" applyProtection="1">
      <alignment/>
      <protection/>
    </xf>
    <xf numFmtId="0" fontId="48" fillId="0" borderId="0" xfId="0" applyFont="1" applyAlignment="1" applyProtection="1">
      <alignment/>
      <protection locked="0"/>
    </xf>
    <xf numFmtId="0" fontId="0" fillId="0" borderId="0" xfId="0" applyFont="1" applyAlignment="1" applyProtection="1">
      <alignment/>
      <protection locked="0"/>
    </xf>
    <xf numFmtId="0" fontId="0" fillId="35" borderId="0" xfId="0" applyFill="1" applyAlignment="1">
      <alignment/>
    </xf>
    <xf numFmtId="0" fontId="48" fillId="35" borderId="0" xfId="0" applyFont="1" applyFill="1" applyAlignment="1">
      <alignment/>
    </xf>
    <xf numFmtId="0" fontId="0" fillId="35"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8</xdr:row>
      <xdr:rowOff>47625</xdr:rowOff>
    </xdr:from>
    <xdr:to>
      <xdr:col>5</xdr:col>
      <xdr:colOff>523875</xdr:colOff>
      <xdr:row>20</xdr:row>
      <xdr:rowOff>85725</xdr:rowOff>
    </xdr:to>
    <xdr:sp>
      <xdr:nvSpPr>
        <xdr:cNvPr id="1" name="Rectangle 9"/>
        <xdr:cNvSpPr>
          <a:spLocks/>
        </xdr:cNvSpPr>
      </xdr:nvSpPr>
      <xdr:spPr>
        <a:xfrm>
          <a:off x="428625" y="2562225"/>
          <a:ext cx="2828925" cy="17145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22</xdr:row>
      <xdr:rowOff>38100</xdr:rowOff>
    </xdr:from>
    <xdr:to>
      <xdr:col>8</xdr:col>
      <xdr:colOff>400050</xdr:colOff>
      <xdr:row>35</xdr:row>
      <xdr:rowOff>9525</xdr:rowOff>
    </xdr:to>
    <xdr:sp>
      <xdr:nvSpPr>
        <xdr:cNvPr id="2" name="Rectangle 10"/>
        <xdr:cNvSpPr>
          <a:spLocks/>
        </xdr:cNvSpPr>
      </xdr:nvSpPr>
      <xdr:spPr>
        <a:xfrm>
          <a:off x="428625" y="4781550"/>
          <a:ext cx="4171950" cy="18764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23</xdr:row>
      <xdr:rowOff>19050</xdr:rowOff>
    </xdr:from>
    <xdr:to>
      <xdr:col>6</xdr:col>
      <xdr:colOff>114300</xdr:colOff>
      <xdr:row>34</xdr:row>
      <xdr:rowOff>19050</xdr:rowOff>
    </xdr:to>
    <xdr:sp>
      <xdr:nvSpPr>
        <xdr:cNvPr id="3" name="Line 14"/>
        <xdr:cNvSpPr>
          <a:spLocks/>
        </xdr:cNvSpPr>
      </xdr:nvSpPr>
      <xdr:spPr>
        <a:xfrm>
          <a:off x="3457575" y="4895850"/>
          <a:ext cx="0"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3</xdr:col>
      <xdr:colOff>371475</xdr:colOff>
      <xdr:row>0</xdr:row>
      <xdr:rowOff>628650</xdr:rowOff>
    </xdr:to>
    <xdr:pic>
      <xdr:nvPicPr>
        <xdr:cNvPr id="4" name="Picture 1"/>
        <xdr:cNvPicPr preferRelativeResize="1">
          <a:picLocks noChangeAspect="1"/>
        </xdr:cNvPicPr>
      </xdr:nvPicPr>
      <xdr:blipFill>
        <a:blip r:embed="rId1"/>
        <a:stretch>
          <a:fillRect/>
        </a:stretch>
      </xdr:blipFill>
      <xdr:spPr>
        <a:xfrm>
          <a:off x="0" y="0"/>
          <a:ext cx="149542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1066800</xdr:colOff>
      <xdr:row>0</xdr:row>
      <xdr:rowOff>628650</xdr:rowOff>
    </xdr:to>
    <xdr:pic>
      <xdr:nvPicPr>
        <xdr:cNvPr id="1" name="Picture 1"/>
        <xdr:cNvPicPr preferRelativeResize="1">
          <a:picLocks noChangeAspect="1"/>
        </xdr:cNvPicPr>
      </xdr:nvPicPr>
      <xdr:blipFill>
        <a:blip r:embed="rId1"/>
        <a:stretch>
          <a:fillRect/>
        </a:stretch>
      </xdr:blipFill>
      <xdr:spPr>
        <a:xfrm>
          <a:off x="171450" y="0"/>
          <a:ext cx="148590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1228725</xdr:colOff>
      <xdr:row>0</xdr:row>
      <xdr:rowOff>628650</xdr:rowOff>
    </xdr:to>
    <xdr:pic>
      <xdr:nvPicPr>
        <xdr:cNvPr id="1" name="Picture 1"/>
        <xdr:cNvPicPr preferRelativeResize="1">
          <a:picLocks noChangeAspect="1"/>
        </xdr:cNvPicPr>
      </xdr:nvPicPr>
      <xdr:blipFill>
        <a:blip r:embed="rId1"/>
        <a:stretch>
          <a:fillRect/>
        </a:stretch>
      </xdr:blipFill>
      <xdr:spPr>
        <a:xfrm>
          <a:off x="409575" y="0"/>
          <a:ext cx="148590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9"/>
  </sheetPr>
  <dimension ref="A2:W72"/>
  <sheetViews>
    <sheetView showGridLines="0" showRowColHeaders="0" tabSelected="1" zoomScalePageLayoutView="0" workbookViewId="0" topLeftCell="A1">
      <selection activeCell="E18" sqref="E18"/>
    </sheetView>
  </sheetViews>
  <sheetFormatPr defaultColWidth="9.140625" defaultRowHeight="12.75"/>
  <cols>
    <col min="1" max="1" width="4.7109375" style="9" customWidth="1"/>
    <col min="2" max="2" width="3.00390625" style="9" customWidth="1"/>
    <col min="3" max="3" width="9.140625" style="9" customWidth="1"/>
    <col min="4" max="4" width="15.00390625" style="9" customWidth="1"/>
    <col min="5" max="6" width="9.140625" style="9" customWidth="1"/>
    <col min="7" max="7" width="3.7109375" style="9" customWidth="1"/>
    <col min="8" max="16384" width="9.140625" style="9" customWidth="1"/>
  </cols>
  <sheetData>
    <row r="1" ht="54.75" customHeight="1"/>
    <row r="2" ht="30" customHeight="1">
      <c r="A2" s="28" t="s">
        <v>66</v>
      </c>
    </row>
    <row r="3" ht="19.5" customHeight="1">
      <c r="A3" s="8" t="s">
        <v>51</v>
      </c>
    </row>
    <row r="4" ht="15" customHeight="1">
      <c r="A4" s="10" t="s">
        <v>52</v>
      </c>
    </row>
    <row r="5" spans="1:9" ht="15" customHeight="1">
      <c r="A5" s="10" t="s">
        <v>53</v>
      </c>
      <c r="B5" s="12"/>
      <c r="C5" s="12"/>
      <c r="D5" s="12"/>
      <c r="E5" s="12"/>
      <c r="F5" s="12"/>
      <c r="G5" s="12"/>
      <c r="H5" s="12"/>
      <c r="I5" s="12"/>
    </row>
    <row r="6" spans="1:9" ht="15" customHeight="1">
      <c r="A6" s="11" t="s">
        <v>54</v>
      </c>
      <c r="B6" s="12"/>
      <c r="C6" s="12"/>
      <c r="D6" s="12"/>
      <c r="E6" s="12"/>
      <c r="F6" s="12"/>
      <c r="G6" s="12"/>
      <c r="H6" s="12"/>
      <c r="I6" s="12"/>
    </row>
    <row r="7" spans="1:10" ht="15" customHeight="1">
      <c r="A7" s="12" t="s">
        <v>57</v>
      </c>
      <c r="B7" s="27"/>
      <c r="C7" s="26"/>
      <c r="D7" s="26"/>
      <c r="E7" s="26"/>
      <c r="F7" s="26"/>
      <c r="G7" s="26"/>
      <c r="H7" s="26"/>
      <c r="I7" s="26"/>
      <c r="J7" s="26"/>
    </row>
    <row r="8" spans="1:9" ht="33.75" customHeight="1">
      <c r="A8" s="29"/>
      <c r="B8" s="44" t="s">
        <v>55</v>
      </c>
      <c r="C8" s="29"/>
      <c r="D8" s="29"/>
      <c r="E8" s="29"/>
      <c r="F8" s="29"/>
      <c r="G8" s="29"/>
      <c r="H8" s="29"/>
      <c r="I8" s="29"/>
    </row>
    <row r="9" spans="1:9" ht="10.5" customHeight="1">
      <c r="A9" s="29"/>
      <c r="B9" s="29"/>
      <c r="C9" s="29"/>
      <c r="D9" s="29"/>
      <c r="E9" s="29"/>
      <c r="F9" s="29"/>
      <c r="G9" s="29"/>
      <c r="H9" s="29"/>
      <c r="I9" s="29"/>
    </row>
    <row r="10" spans="1:9" ht="12.75">
      <c r="A10" s="29"/>
      <c r="B10" s="29"/>
      <c r="C10" s="30" t="s">
        <v>43</v>
      </c>
      <c r="D10" s="29"/>
      <c r="E10" s="29"/>
      <c r="F10" s="29"/>
      <c r="G10" s="29"/>
      <c r="H10" s="29"/>
      <c r="I10" s="29"/>
    </row>
    <row r="11" spans="1:9" ht="7.5" customHeight="1">
      <c r="A11" s="29"/>
      <c r="B11" s="29"/>
      <c r="C11" s="29"/>
      <c r="D11" s="29"/>
      <c r="E11" s="29"/>
      <c r="F11" s="29"/>
      <c r="G11" s="29"/>
      <c r="H11" s="29"/>
      <c r="I11" s="29"/>
    </row>
    <row r="12" spans="1:9" ht="12.75">
      <c r="A12" s="29"/>
      <c r="B12" s="29"/>
      <c r="C12" s="30" t="s">
        <v>18</v>
      </c>
      <c r="D12" s="29"/>
      <c r="E12" s="29"/>
      <c r="F12" s="29"/>
      <c r="G12" s="29"/>
      <c r="H12" s="29"/>
      <c r="I12" s="29"/>
    </row>
    <row r="13" spans="1:9" ht="9.75" customHeight="1">
      <c r="A13" s="29"/>
      <c r="B13" s="29"/>
      <c r="C13" s="29"/>
      <c r="D13" s="29"/>
      <c r="E13" s="29"/>
      <c r="F13" s="29"/>
      <c r="G13" s="29"/>
      <c r="H13" s="29"/>
      <c r="I13" s="29"/>
    </row>
    <row r="14" spans="1:9" ht="12.75">
      <c r="A14" s="29"/>
      <c r="B14" s="29"/>
      <c r="C14" s="30" t="s">
        <v>17</v>
      </c>
      <c r="D14" s="29"/>
      <c r="E14" s="29" t="s">
        <v>40</v>
      </c>
      <c r="F14" s="29" t="s">
        <v>41</v>
      </c>
      <c r="G14" s="29"/>
      <c r="H14" s="29"/>
      <c r="I14" s="29"/>
    </row>
    <row r="15" spans="1:9" ht="6" customHeight="1">
      <c r="A15" s="29"/>
      <c r="B15" s="29"/>
      <c r="C15" s="29"/>
      <c r="D15" s="29"/>
      <c r="E15" s="29"/>
      <c r="F15" s="29"/>
      <c r="G15" s="29"/>
      <c r="H15" s="29"/>
      <c r="I15" s="29"/>
    </row>
    <row r="16" spans="1:9" ht="12.75">
      <c r="A16" s="29"/>
      <c r="B16" s="29"/>
      <c r="C16" s="30" t="s">
        <v>19</v>
      </c>
      <c r="D16" s="29"/>
      <c r="E16" s="29"/>
      <c r="F16" s="29"/>
      <c r="G16" s="29"/>
      <c r="H16" s="29"/>
      <c r="I16" s="29"/>
    </row>
    <row r="17" spans="1:9" ht="14.25" customHeight="1">
      <c r="A17" s="29"/>
      <c r="B17" s="29"/>
      <c r="C17" s="29"/>
      <c r="D17" s="29"/>
      <c r="E17" s="29"/>
      <c r="F17" s="29"/>
      <c r="G17" s="29"/>
      <c r="H17" s="29"/>
      <c r="I17" s="29"/>
    </row>
    <row r="18" spans="1:9" ht="14.25">
      <c r="A18" s="29"/>
      <c r="B18" s="29"/>
      <c r="C18" s="30" t="s">
        <v>14</v>
      </c>
      <c r="D18" s="29"/>
      <c r="E18" s="42"/>
      <c r="F18" s="29" t="s">
        <v>49</v>
      </c>
      <c r="G18" s="29"/>
      <c r="H18" s="29"/>
      <c r="I18" s="29"/>
    </row>
    <row r="19" spans="1:9" ht="4.5" customHeight="1">
      <c r="A19" s="29"/>
      <c r="B19" s="29"/>
      <c r="C19" s="29"/>
      <c r="D19" s="29"/>
      <c r="E19" s="29"/>
      <c r="F19" s="29"/>
      <c r="G19" s="29"/>
      <c r="H19" s="29"/>
      <c r="I19" s="29"/>
    </row>
    <row r="20" spans="1:9" ht="14.25">
      <c r="A20" s="29"/>
      <c r="B20" s="29"/>
      <c r="C20" s="30" t="s">
        <v>15</v>
      </c>
      <c r="D20" s="29"/>
      <c r="E20" s="42"/>
      <c r="F20" s="29" t="s">
        <v>50</v>
      </c>
      <c r="G20" s="29"/>
      <c r="H20" s="29"/>
      <c r="I20" s="29"/>
    </row>
    <row r="21" spans="1:9" ht="21.75" customHeight="1">
      <c r="A21" s="29"/>
      <c r="B21" s="29"/>
      <c r="C21" s="29"/>
      <c r="D21" s="29"/>
      <c r="E21" s="29"/>
      <c r="F21" s="29"/>
      <c r="G21" s="29"/>
      <c r="H21" s="29"/>
      <c r="I21" s="29"/>
    </row>
    <row r="22" spans="1:9" ht="21.75" customHeight="1">
      <c r="A22" s="29"/>
      <c r="B22" s="44" t="s">
        <v>56</v>
      </c>
      <c r="C22" s="29"/>
      <c r="D22" s="29"/>
      <c r="E22" s="29"/>
      <c r="F22" s="29"/>
      <c r="G22" s="29"/>
      <c r="H22" s="29"/>
      <c r="I22" s="29"/>
    </row>
    <row r="23" spans="1:9" ht="10.5" customHeight="1">
      <c r="A23" s="29"/>
      <c r="B23" s="29"/>
      <c r="C23" s="29"/>
      <c r="D23" s="29"/>
      <c r="E23" s="29"/>
      <c r="F23" s="29"/>
      <c r="G23" s="29"/>
      <c r="H23" s="29"/>
      <c r="I23" s="29"/>
    </row>
    <row r="24" spans="1:9" ht="10.5" customHeight="1">
      <c r="A24" s="29"/>
      <c r="B24" s="29"/>
      <c r="C24" s="31" t="s">
        <v>79</v>
      </c>
      <c r="D24" s="29"/>
      <c r="E24" s="29"/>
      <c r="F24" s="29"/>
      <c r="G24" s="29"/>
      <c r="H24" s="31" t="s">
        <v>80</v>
      </c>
      <c r="I24" s="29"/>
    </row>
    <row r="25" spans="1:9" ht="10.5" customHeight="1">
      <c r="A25" s="29"/>
      <c r="B25" s="29"/>
      <c r="C25" s="29"/>
      <c r="D25" s="29"/>
      <c r="E25" s="29"/>
      <c r="F25" s="29"/>
      <c r="G25" s="29"/>
      <c r="H25" s="29"/>
      <c r="I25" s="29"/>
    </row>
    <row r="26" spans="1:9" ht="14.25">
      <c r="A26" s="29"/>
      <c r="B26" s="29"/>
      <c r="C26" s="30" t="s">
        <v>20</v>
      </c>
      <c r="D26" s="29"/>
      <c r="E26" s="41">
        <f>(E60*E56*E61*E20*E18)/(E54*E55)</f>
        <v>0</v>
      </c>
      <c r="F26" s="30" t="s">
        <v>34</v>
      </c>
      <c r="G26" s="29"/>
      <c r="H26" s="41">
        <f>E60*E18*(E67/1000)*E20*(1/E55)</f>
        <v>0</v>
      </c>
      <c r="I26" s="30" t="s">
        <v>34</v>
      </c>
    </row>
    <row r="27" spans="1:9" ht="8.25" customHeight="1">
      <c r="A27" s="29"/>
      <c r="B27" s="29"/>
      <c r="C27" s="29"/>
      <c r="D27" s="29"/>
      <c r="E27" s="29"/>
      <c r="F27" s="29"/>
      <c r="G27" s="29"/>
      <c r="H27" s="29"/>
      <c r="I27" s="29"/>
    </row>
    <row r="28" spans="1:9" ht="14.25">
      <c r="A28" s="29"/>
      <c r="B28" s="29"/>
      <c r="C28" s="30" t="s">
        <v>21</v>
      </c>
      <c r="D28" s="29"/>
      <c r="E28" s="41">
        <f>E26/E59*100</f>
        <v>0</v>
      </c>
      <c r="F28" s="30" t="s">
        <v>45</v>
      </c>
      <c r="G28" s="29"/>
      <c r="H28" s="41">
        <f>H26/E59*100</f>
        <v>0</v>
      </c>
      <c r="I28" s="30" t="s">
        <v>45</v>
      </c>
    </row>
    <row r="29" spans="1:9" ht="7.5" customHeight="1">
      <c r="A29" s="29"/>
      <c r="B29" s="29"/>
      <c r="C29" s="29"/>
      <c r="D29" s="29"/>
      <c r="E29" s="29"/>
      <c r="F29" s="29"/>
      <c r="G29" s="29"/>
      <c r="H29" s="29"/>
      <c r="I29" s="29"/>
    </row>
    <row r="30" spans="1:9" ht="14.25">
      <c r="A30" s="29"/>
      <c r="B30" s="29"/>
      <c r="C30" s="30" t="s">
        <v>24</v>
      </c>
      <c r="D30" s="29"/>
      <c r="E30" s="41">
        <f>E59-E26</f>
        <v>120</v>
      </c>
      <c r="F30" s="30" t="s">
        <v>34</v>
      </c>
      <c r="G30" s="29"/>
      <c r="H30" s="41">
        <f>E59-H26</f>
        <v>120</v>
      </c>
      <c r="I30" s="30" t="s">
        <v>34</v>
      </c>
    </row>
    <row r="31" spans="1:9" ht="12" customHeight="1">
      <c r="A31" s="29"/>
      <c r="B31" s="29"/>
      <c r="C31" s="29"/>
      <c r="D31" s="29"/>
      <c r="E31" s="29"/>
      <c r="F31" s="29"/>
      <c r="G31" s="29"/>
      <c r="H31" s="29"/>
      <c r="I31" s="29"/>
    </row>
    <row r="32" spans="1:9" ht="14.25">
      <c r="A32" s="29"/>
      <c r="B32" s="29"/>
      <c r="C32" s="30" t="s">
        <v>22</v>
      </c>
      <c r="D32" s="29"/>
      <c r="E32" s="29"/>
      <c r="F32" s="43">
        <f>IF(E26=0,"",E64)</f>
      </c>
      <c r="G32" s="29"/>
      <c r="H32" s="29"/>
      <c r="I32" s="29"/>
    </row>
    <row r="33" spans="1:9" ht="6.75" customHeight="1">
      <c r="A33" s="29"/>
      <c r="B33" s="29"/>
      <c r="C33" s="29"/>
      <c r="D33" s="29"/>
      <c r="E33" s="29"/>
      <c r="F33" s="32"/>
      <c r="G33" s="29"/>
      <c r="H33" s="29"/>
      <c r="I33" s="29"/>
    </row>
    <row r="34" spans="1:9" ht="14.25">
      <c r="A34" s="29"/>
      <c r="B34" s="29"/>
      <c r="C34" s="30" t="s">
        <v>23</v>
      </c>
      <c r="D34" s="29"/>
      <c r="E34" s="29"/>
      <c r="F34" s="43">
        <f>IF(E26=0,"",E65)</f>
      </c>
      <c r="G34" s="29"/>
      <c r="H34" s="29"/>
      <c r="I34" s="29"/>
    </row>
    <row r="35" spans="1:9" ht="12.75">
      <c r="A35" s="29"/>
      <c r="B35" s="29"/>
      <c r="C35" s="29"/>
      <c r="D35" s="29"/>
      <c r="E35" s="29"/>
      <c r="F35" s="29"/>
      <c r="G35" s="29"/>
      <c r="H35" s="29"/>
      <c r="I35" s="29"/>
    </row>
    <row r="36" spans="1:9" ht="12.75">
      <c r="A36" s="29"/>
      <c r="B36" s="29"/>
      <c r="C36" s="29"/>
      <c r="D36" s="29"/>
      <c r="E36" s="29"/>
      <c r="F36" s="29"/>
      <c r="G36" s="29"/>
      <c r="H36" s="29"/>
      <c r="I36" s="29"/>
    </row>
    <row r="37" spans="1:22" ht="12.75" hidden="1">
      <c r="A37" s="29"/>
      <c r="B37" s="29"/>
      <c r="C37" s="29"/>
      <c r="D37" s="29"/>
      <c r="E37" s="29"/>
      <c r="F37" s="29"/>
      <c r="G37" s="29"/>
      <c r="H37" s="29"/>
      <c r="I37" s="29"/>
      <c r="M37" s="9" t="s">
        <v>9</v>
      </c>
      <c r="S37" s="25" t="s">
        <v>78</v>
      </c>
      <c r="V37" s="9" t="s">
        <v>46</v>
      </c>
    </row>
    <row r="38" spans="1:23" ht="12.75" hidden="1">
      <c r="A38" s="29"/>
      <c r="B38" s="29"/>
      <c r="C38" s="29"/>
      <c r="D38" s="33" t="s">
        <v>34</v>
      </c>
      <c r="E38" s="33" t="s">
        <v>35</v>
      </c>
      <c r="F38" s="29"/>
      <c r="G38" s="29"/>
      <c r="H38" s="33" t="s">
        <v>13</v>
      </c>
      <c r="I38" s="33" t="s">
        <v>25</v>
      </c>
      <c r="M38" s="13" t="s">
        <v>4</v>
      </c>
      <c r="N38" s="13" t="s">
        <v>5</v>
      </c>
      <c r="O38" s="13" t="s">
        <v>6</v>
      </c>
      <c r="P38" s="13" t="s">
        <v>75</v>
      </c>
      <c r="Q38" s="13" t="s">
        <v>8</v>
      </c>
      <c r="R38" s="13" t="s">
        <v>7</v>
      </c>
      <c r="S38" s="14" t="s">
        <v>10</v>
      </c>
      <c r="T38" s="13" t="s">
        <v>11</v>
      </c>
      <c r="V38" s="13" t="s">
        <v>13</v>
      </c>
      <c r="W38" s="13" t="s">
        <v>25</v>
      </c>
    </row>
    <row r="39" spans="1:23" ht="12.75" hidden="1">
      <c r="A39" s="29"/>
      <c r="B39" s="29">
        <v>1</v>
      </c>
      <c r="C39" s="29" t="s">
        <v>27</v>
      </c>
      <c r="D39" s="29">
        <v>120</v>
      </c>
      <c r="E39" s="29">
        <v>2</v>
      </c>
      <c r="F39" s="29"/>
      <c r="G39" s="29">
        <v>1</v>
      </c>
      <c r="H39" s="29">
        <v>14</v>
      </c>
      <c r="I39" s="29">
        <v>4110</v>
      </c>
      <c r="K39" s="15">
        <v>1</v>
      </c>
      <c r="L39" s="16">
        <v>14</v>
      </c>
      <c r="M39" s="9">
        <v>3.1</v>
      </c>
      <c r="N39" s="9">
        <v>2.7</v>
      </c>
      <c r="Q39" s="9">
        <v>3.07</v>
      </c>
      <c r="R39" s="9">
        <v>5.06</v>
      </c>
      <c r="S39" s="17">
        <v>1</v>
      </c>
      <c r="T39" s="18">
        <v>1</v>
      </c>
      <c r="V39" s="9">
        <v>14</v>
      </c>
      <c r="W39" s="9">
        <v>1</v>
      </c>
    </row>
    <row r="40" spans="1:23" ht="12.75" hidden="1">
      <c r="A40" s="29"/>
      <c r="B40" s="29">
        <v>2</v>
      </c>
      <c r="C40" s="29" t="s">
        <v>26</v>
      </c>
      <c r="D40" s="29">
        <v>208</v>
      </c>
      <c r="E40" s="29">
        <v>2</v>
      </c>
      <c r="F40" s="29"/>
      <c r="G40" s="29">
        <v>2</v>
      </c>
      <c r="H40" s="29">
        <v>12</v>
      </c>
      <c r="I40" s="29">
        <v>6530</v>
      </c>
      <c r="K40" s="15">
        <v>2</v>
      </c>
      <c r="L40" s="16">
        <v>12</v>
      </c>
      <c r="M40" s="9">
        <v>2</v>
      </c>
      <c r="N40" s="9">
        <v>1.7</v>
      </c>
      <c r="O40" s="9">
        <v>3.2</v>
      </c>
      <c r="P40" s="9">
        <v>2.8</v>
      </c>
      <c r="Q40" s="9">
        <v>1.93</v>
      </c>
      <c r="R40" s="9">
        <v>3.18</v>
      </c>
      <c r="S40" s="17">
        <v>1</v>
      </c>
      <c r="T40" s="18">
        <v>1</v>
      </c>
      <c r="V40" s="9">
        <v>12</v>
      </c>
      <c r="W40" s="9">
        <v>4110</v>
      </c>
    </row>
    <row r="41" spans="1:23" ht="12.75" hidden="1">
      <c r="A41" s="29"/>
      <c r="B41" s="29">
        <v>3</v>
      </c>
      <c r="C41" s="29" t="s">
        <v>28</v>
      </c>
      <c r="D41" s="29">
        <v>208</v>
      </c>
      <c r="E41" s="29">
        <v>1.732</v>
      </c>
      <c r="F41" s="29"/>
      <c r="G41" s="29">
        <v>3</v>
      </c>
      <c r="H41" s="29">
        <v>10</v>
      </c>
      <c r="I41" s="29">
        <v>10380</v>
      </c>
      <c r="K41" s="15">
        <v>3</v>
      </c>
      <c r="L41" s="16">
        <v>10</v>
      </c>
      <c r="M41" s="9">
        <v>1.2</v>
      </c>
      <c r="N41" s="9">
        <v>1.1</v>
      </c>
      <c r="O41" s="9">
        <v>2</v>
      </c>
      <c r="P41" s="9">
        <v>1.8</v>
      </c>
      <c r="Q41" s="9">
        <v>1.21</v>
      </c>
      <c r="R41" s="9">
        <v>2</v>
      </c>
      <c r="S41" s="17">
        <v>1</v>
      </c>
      <c r="T41" s="18">
        <v>1</v>
      </c>
      <c r="V41" s="9">
        <v>10</v>
      </c>
      <c r="W41" s="9">
        <v>6530</v>
      </c>
    </row>
    <row r="42" spans="1:23" ht="12.75" hidden="1">
      <c r="A42" s="29"/>
      <c r="B42" s="29">
        <v>4</v>
      </c>
      <c r="C42" s="29" t="s">
        <v>29</v>
      </c>
      <c r="D42" s="29">
        <v>240</v>
      </c>
      <c r="E42" s="29">
        <v>2</v>
      </c>
      <c r="F42" s="29"/>
      <c r="G42" s="29">
        <v>4</v>
      </c>
      <c r="H42" s="29">
        <v>8</v>
      </c>
      <c r="I42" s="29">
        <v>16510</v>
      </c>
      <c r="K42" s="15">
        <v>4</v>
      </c>
      <c r="L42" s="16">
        <v>8</v>
      </c>
      <c r="M42" s="9">
        <v>0.78</v>
      </c>
      <c r="N42" s="9">
        <v>0.7</v>
      </c>
      <c r="O42" s="9">
        <v>1.3</v>
      </c>
      <c r="P42" s="9">
        <v>1.1</v>
      </c>
      <c r="Q42" s="9">
        <v>0.809</v>
      </c>
      <c r="R42" s="9">
        <v>1.26</v>
      </c>
      <c r="S42" s="17">
        <v>1</v>
      </c>
      <c r="T42" s="18">
        <v>1</v>
      </c>
      <c r="V42" s="9">
        <v>8</v>
      </c>
      <c r="W42" s="9">
        <v>10380</v>
      </c>
    </row>
    <row r="43" spans="1:23" ht="12.75" hidden="1">
      <c r="A43" s="29"/>
      <c r="B43" s="29">
        <v>5</v>
      </c>
      <c r="C43" s="29" t="s">
        <v>30</v>
      </c>
      <c r="D43" s="29">
        <v>240</v>
      </c>
      <c r="E43" s="29">
        <v>1.732</v>
      </c>
      <c r="F43" s="29"/>
      <c r="G43" s="29">
        <v>5</v>
      </c>
      <c r="H43" s="29">
        <v>6</v>
      </c>
      <c r="I43" s="29">
        <v>26240</v>
      </c>
      <c r="K43" s="15">
        <v>5</v>
      </c>
      <c r="L43" s="16">
        <v>6</v>
      </c>
      <c r="M43" s="9">
        <v>0.49</v>
      </c>
      <c r="N43" s="9">
        <v>0.45</v>
      </c>
      <c r="O43" s="9">
        <v>0.81</v>
      </c>
      <c r="P43" s="9">
        <v>0.72</v>
      </c>
      <c r="Q43" s="9">
        <v>0.491</v>
      </c>
      <c r="R43" s="9">
        <v>0.808</v>
      </c>
      <c r="S43" s="17">
        <v>1</v>
      </c>
      <c r="T43" s="18">
        <v>1</v>
      </c>
      <c r="V43" s="9">
        <v>6</v>
      </c>
      <c r="W43" s="9">
        <v>16510</v>
      </c>
    </row>
    <row r="44" spans="1:23" ht="12.75" hidden="1">
      <c r="A44" s="29"/>
      <c r="B44" s="29">
        <v>6</v>
      </c>
      <c r="C44" s="29" t="s">
        <v>31</v>
      </c>
      <c r="D44" s="29">
        <v>277</v>
      </c>
      <c r="E44" s="29">
        <v>2</v>
      </c>
      <c r="F44" s="29"/>
      <c r="G44" s="29">
        <v>6</v>
      </c>
      <c r="H44" s="29">
        <v>4</v>
      </c>
      <c r="I44" s="29">
        <v>41740</v>
      </c>
      <c r="K44" s="15">
        <v>6</v>
      </c>
      <c r="L44" s="16">
        <v>4</v>
      </c>
      <c r="M44" s="9">
        <v>0.31</v>
      </c>
      <c r="N44" s="9">
        <v>0.3</v>
      </c>
      <c r="O44" s="9">
        <v>0.51</v>
      </c>
      <c r="P44" s="9">
        <v>0.46</v>
      </c>
      <c r="Q44" s="9">
        <v>0.308</v>
      </c>
      <c r="R44" s="9">
        <v>0.508</v>
      </c>
      <c r="S44" s="17">
        <v>1</v>
      </c>
      <c r="T44" s="18">
        <v>1</v>
      </c>
      <c r="V44" s="9">
        <v>4</v>
      </c>
      <c r="W44" s="9">
        <v>26240</v>
      </c>
    </row>
    <row r="45" spans="1:23" ht="12.75" hidden="1">
      <c r="A45" s="29"/>
      <c r="B45" s="29">
        <v>7</v>
      </c>
      <c r="C45" s="29" t="s">
        <v>32</v>
      </c>
      <c r="D45" s="29">
        <v>480</v>
      </c>
      <c r="E45" s="29">
        <v>2</v>
      </c>
      <c r="F45" s="29"/>
      <c r="G45" s="29">
        <v>7</v>
      </c>
      <c r="H45" s="29">
        <v>3</v>
      </c>
      <c r="I45" s="29">
        <v>52620</v>
      </c>
      <c r="K45" s="15">
        <v>7</v>
      </c>
      <c r="L45" s="16">
        <v>3</v>
      </c>
      <c r="M45" s="9">
        <v>0.25</v>
      </c>
      <c r="N45" s="9">
        <v>0.24</v>
      </c>
      <c r="O45" s="9">
        <v>0.4</v>
      </c>
      <c r="P45" s="9">
        <v>0.37</v>
      </c>
      <c r="Q45" s="9">
        <v>0.245</v>
      </c>
      <c r="R45" s="9">
        <v>0.403</v>
      </c>
      <c r="S45" s="17">
        <v>1</v>
      </c>
      <c r="T45" s="18">
        <v>1</v>
      </c>
      <c r="V45" s="9">
        <v>3</v>
      </c>
      <c r="W45" s="9">
        <v>41740</v>
      </c>
    </row>
    <row r="46" spans="1:23" ht="12.75" hidden="1">
      <c r="A46" s="29"/>
      <c r="B46" s="29">
        <v>8</v>
      </c>
      <c r="C46" s="29" t="s">
        <v>33</v>
      </c>
      <c r="D46" s="29">
        <v>480</v>
      </c>
      <c r="E46" s="29">
        <v>1.732</v>
      </c>
      <c r="F46" s="29"/>
      <c r="G46" s="29">
        <v>8</v>
      </c>
      <c r="H46" s="29">
        <v>2</v>
      </c>
      <c r="I46" s="29">
        <v>66360</v>
      </c>
      <c r="K46" s="15">
        <v>8</v>
      </c>
      <c r="L46" s="16">
        <v>2</v>
      </c>
      <c r="M46" s="9">
        <v>0.2</v>
      </c>
      <c r="N46" s="9">
        <v>0.2</v>
      </c>
      <c r="O46" s="9">
        <v>0.32</v>
      </c>
      <c r="P46" s="9">
        <v>0.3</v>
      </c>
      <c r="Q46" s="9">
        <v>0.194</v>
      </c>
      <c r="R46" s="9">
        <v>0.319</v>
      </c>
      <c r="S46" s="17">
        <v>1</v>
      </c>
      <c r="T46" s="18">
        <v>1</v>
      </c>
      <c r="V46" s="9">
        <v>2</v>
      </c>
      <c r="W46" s="9">
        <v>52620</v>
      </c>
    </row>
    <row r="47" spans="1:23" ht="12.75" hidden="1">
      <c r="A47" s="29"/>
      <c r="B47" s="29"/>
      <c r="C47" s="29"/>
      <c r="D47" s="29"/>
      <c r="E47" s="29"/>
      <c r="F47" s="29"/>
      <c r="G47" s="29">
        <v>9</v>
      </c>
      <c r="H47" s="29">
        <v>1</v>
      </c>
      <c r="I47" s="29">
        <v>83690</v>
      </c>
      <c r="K47" s="15">
        <v>9</v>
      </c>
      <c r="L47" s="16">
        <v>1</v>
      </c>
      <c r="M47" s="9">
        <v>0.16</v>
      </c>
      <c r="N47" s="9">
        <v>0.16</v>
      </c>
      <c r="O47" s="9">
        <v>0.25</v>
      </c>
      <c r="P47" s="9">
        <v>0.25</v>
      </c>
      <c r="Q47" s="9">
        <v>0.154</v>
      </c>
      <c r="R47" s="9">
        <v>0.253</v>
      </c>
      <c r="S47" s="17">
        <v>1</v>
      </c>
      <c r="T47" s="18">
        <v>1</v>
      </c>
      <c r="V47" s="9">
        <v>1</v>
      </c>
      <c r="W47" s="9">
        <v>66360</v>
      </c>
    </row>
    <row r="48" spans="1:23" ht="12.75" hidden="1">
      <c r="A48" s="29"/>
      <c r="B48" s="29"/>
      <c r="C48" s="34" t="s">
        <v>39</v>
      </c>
      <c r="D48" s="33"/>
      <c r="E48" s="35"/>
      <c r="F48" s="29"/>
      <c r="G48" s="29">
        <v>10</v>
      </c>
      <c r="H48" s="36" t="s">
        <v>0</v>
      </c>
      <c r="I48" s="29">
        <v>105600</v>
      </c>
      <c r="K48" s="15">
        <v>10</v>
      </c>
      <c r="L48" s="16" t="s">
        <v>0</v>
      </c>
      <c r="M48" s="9">
        <v>0.12</v>
      </c>
      <c r="N48" s="9">
        <v>0.13</v>
      </c>
      <c r="O48" s="9">
        <v>0.2</v>
      </c>
      <c r="P48" s="9">
        <v>0.2</v>
      </c>
      <c r="Q48" s="9">
        <v>0.122</v>
      </c>
      <c r="R48" s="9">
        <v>0.201</v>
      </c>
      <c r="S48" s="17">
        <v>1</v>
      </c>
      <c r="T48" s="18">
        <f aca="true" t="shared" si="0" ref="T48:T59">O48/R48</f>
        <v>0.9950248756218906</v>
      </c>
      <c r="V48" s="19" t="s">
        <v>0</v>
      </c>
      <c r="W48" s="9">
        <v>83690</v>
      </c>
    </row>
    <row r="49" spans="1:23" ht="12.75" hidden="1">
      <c r="A49" s="29"/>
      <c r="B49" s="29"/>
      <c r="C49" s="37" t="s">
        <v>40</v>
      </c>
      <c r="D49" s="29">
        <v>12.9</v>
      </c>
      <c r="E49" s="29"/>
      <c r="F49" s="29"/>
      <c r="G49" s="29">
        <v>11</v>
      </c>
      <c r="H49" s="29" t="s">
        <v>1</v>
      </c>
      <c r="I49" s="29">
        <v>133100</v>
      </c>
      <c r="K49" s="15">
        <v>11</v>
      </c>
      <c r="L49" s="16" t="s">
        <v>1</v>
      </c>
      <c r="M49" s="9">
        <v>0.1</v>
      </c>
      <c r="N49" s="9">
        <v>0.11</v>
      </c>
      <c r="O49" s="9">
        <v>0.16</v>
      </c>
      <c r="P49" s="9">
        <v>0.16</v>
      </c>
      <c r="Q49" s="9">
        <v>0.0967</v>
      </c>
      <c r="R49" s="9">
        <v>0.159</v>
      </c>
      <c r="S49" s="17">
        <f aca="true" t="shared" si="1" ref="S49:S59">M49/Q49</f>
        <v>1.0341261633919339</v>
      </c>
      <c r="T49" s="18">
        <f t="shared" si="0"/>
        <v>1.0062893081761006</v>
      </c>
      <c r="V49" s="9" t="s">
        <v>1</v>
      </c>
      <c r="W49" s="9">
        <v>105600</v>
      </c>
    </row>
    <row r="50" spans="1:23" ht="12.75" hidden="1">
      <c r="A50" s="29"/>
      <c r="B50" s="29"/>
      <c r="C50" s="37" t="s">
        <v>41</v>
      </c>
      <c r="D50" s="29">
        <v>21.2</v>
      </c>
      <c r="E50" s="29"/>
      <c r="F50" s="29"/>
      <c r="G50" s="29">
        <v>12</v>
      </c>
      <c r="H50" s="29" t="s">
        <v>2</v>
      </c>
      <c r="I50" s="29">
        <v>167800</v>
      </c>
      <c r="K50" s="15">
        <v>12</v>
      </c>
      <c r="L50" s="16" t="s">
        <v>2</v>
      </c>
      <c r="M50" s="9">
        <v>0.079</v>
      </c>
      <c r="N50" s="9">
        <v>0.094</v>
      </c>
      <c r="O50" s="9">
        <v>0.13</v>
      </c>
      <c r="P50" s="9">
        <v>0.14</v>
      </c>
      <c r="Q50" s="9">
        <v>0.0766</v>
      </c>
      <c r="R50" s="9">
        <v>0.126</v>
      </c>
      <c r="S50" s="17">
        <f t="shared" si="1"/>
        <v>1.031331592689295</v>
      </c>
      <c r="T50" s="18">
        <f t="shared" si="0"/>
        <v>1.0317460317460319</v>
      </c>
      <c r="V50" s="9" t="s">
        <v>2</v>
      </c>
      <c r="W50" s="9">
        <v>133100</v>
      </c>
    </row>
    <row r="51" spans="1:23" ht="12.75" hidden="1">
      <c r="A51" s="29"/>
      <c r="B51" s="29"/>
      <c r="C51" s="29"/>
      <c r="D51" s="29"/>
      <c r="E51" s="29"/>
      <c r="F51" s="29"/>
      <c r="G51" s="29">
        <v>13</v>
      </c>
      <c r="H51" s="29" t="s">
        <v>3</v>
      </c>
      <c r="I51" s="29">
        <v>211600</v>
      </c>
      <c r="K51" s="15">
        <v>13</v>
      </c>
      <c r="L51" s="16" t="s">
        <v>3</v>
      </c>
      <c r="M51" s="9">
        <v>0.063</v>
      </c>
      <c r="N51" s="9">
        <v>0.08</v>
      </c>
      <c r="O51" s="9">
        <v>0.1</v>
      </c>
      <c r="P51" s="9">
        <v>0.11</v>
      </c>
      <c r="Q51" s="9">
        <v>0.0608</v>
      </c>
      <c r="R51" s="9">
        <v>0.1</v>
      </c>
      <c r="S51" s="17">
        <f t="shared" si="1"/>
        <v>1.0361842105263157</v>
      </c>
      <c r="T51" s="18">
        <f t="shared" si="0"/>
        <v>1</v>
      </c>
      <c r="V51" s="9" t="s">
        <v>3</v>
      </c>
      <c r="W51" s="9">
        <v>167800</v>
      </c>
    </row>
    <row r="52" spans="1:23" ht="12.75" hidden="1">
      <c r="A52" s="29"/>
      <c r="B52" s="29"/>
      <c r="C52" s="34" t="s">
        <v>36</v>
      </c>
      <c r="D52" s="34"/>
      <c r="E52" s="34"/>
      <c r="F52" s="29"/>
      <c r="G52" s="29">
        <v>14</v>
      </c>
      <c r="H52" s="29">
        <v>250</v>
      </c>
      <c r="I52" s="29">
        <v>250000</v>
      </c>
      <c r="K52" s="15">
        <v>14</v>
      </c>
      <c r="L52" s="16">
        <v>250</v>
      </c>
      <c r="M52" s="9">
        <v>0.054</v>
      </c>
      <c r="N52" s="9">
        <v>0.073</v>
      </c>
      <c r="O52" s="9">
        <v>0.086</v>
      </c>
      <c r="P52" s="9">
        <v>0.1</v>
      </c>
      <c r="Q52" s="9">
        <v>0.0515</v>
      </c>
      <c r="R52" s="9">
        <v>0.0847</v>
      </c>
      <c r="S52" s="17">
        <f t="shared" si="1"/>
        <v>1.0485436893203883</v>
      </c>
      <c r="T52" s="18">
        <f t="shared" si="0"/>
        <v>1.0153482880755607</v>
      </c>
      <c r="V52" s="9">
        <v>250</v>
      </c>
      <c r="W52" s="9">
        <v>211600</v>
      </c>
    </row>
    <row r="53" spans="1:23" ht="12.75" hidden="1">
      <c r="A53" s="29"/>
      <c r="B53" s="29"/>
      <c r="C53" s="37" t="s">
        <v>16</v>
      </c>
      <c r="D53" s="29"/>
      <c r="E53" s="38">
        <v>2</v>
      </c>
      <c r="F53" s="29"/>
      <c r="G53" s="29">
        <v>15</v>
      </c>
      <c r="H53" s="29">
        <v>300</v>
      </c>
      <c r="I53" s="29">
        <v>300000</v>
      </c>
      <c r="K53" s="15">
        <v>15</v>
      </c>
      <c r="L53" s="16">
        <v>300</v>
      </c>
      <c r="M53" s="9">
        <v>0.045</v>
      </c>
      <c r="N53" s="9">
        <v>0.065</v>
      </c>
      <c r="O53" s="9">
        <v>0.072</v>
      </c>
      <c r="P53" s="9">
        <v>0.088</v>
      </c>
      <c r="Q53" s="9">
        <v>0.0429</v>
      </c>
      <c r="R53" s="9">
        <v>0.0707</v>
      </c>
      <c r="S53" s="17">
        <f t="shared" si="1"/>
        <v>1.048951048951049</v>
      </c>
      <c r="T53" s="18">
        <f t="shared" si="0"/>
        <v>1.0183875530410182</v>
      </c>
      <c r="V53" s="9">
        <v>300</v>
      </c>
      <c r="W53" s="9">
        <v>250000</v>
      </c>
    </row>
    <row r="54" spans="1:23" ht="12.75" hidden="1">
      <c r="A54" s="29"/>
      <c r="B54" s="29"/>
      <c r="C54" s="37" t="s">
        <v>12</v>
      </c>
      <c r="D54" s="29"/>
      <c r="E54" s="38">
        <f>VLOOKUP(E53,G39:I59,3)</f>
        <v>6530</v>
      </c>
      <c r="F54" s="29"/>
      <c r="G54" s="29">
        <v>16</v>
      </c>
      <c r="H54" s="29">
        <v>350</v>
      </c>
      <c r="I54" s="29">
        <v>350000</v>
      </c>
      <c r="K54" s="15">
        <v>16</v>
      </c>
      <c r="L54" s="16">
        <v>350</v>
      </c>
      <c r="M54" s="9">
        <v>0.039</v>
      </c>
      <c r="N54" s="9">
        <v>0.06</v>
      </c>
      <c r="O54" s="9">
        <v>0.063</v>
      </c>
      <c r="P54" s="9">
        <v>0.08</v>
      </c>
      <c r="Q54" s="9">
        <v>0.0367</v>
      </c>
      <c r="R54" s="9">
        <v>0.0605</v>
      </c>
      <c r="S54" s="17">
        <f t="shared" si="1"/>
        <v>1.0626702997275204</v>
      </c>
      <c r="T54" s="18">
        <f t="shared" si="0"/>
        <v>1.0413223140495869</v>
      </c>
      <c r="V54" s="9">
        <v>350</v>
      </c>
      <c r="W54" s="9">
        <v>300000</v>
      </c>
    </row>
    <row r="55" spans="1:23" ht="12.75" hidden="1">
      <c r="A55" s="29"/>
      <c r="B55" s="29"/>
      <c r="C55" s="37" t="s">
        <v>37</v>
      </c>
      <c r="D55" s="29"/>
      <c r="E55" s="38">
        <v>1</v>
      </c>
      <c r="F55" s="29"/>
      <c r="G55" s="29">
        <v>17</v>
      </c>
      <c r="H55" s="29">
        <v>400</v>
      </c>
      <c r="I55" s="29">
        <v>400000</v>
      </c>
      <c r="K55" s="15">
        <v>17</v>
      </c>
      <c r="L55" s="16">
        <v>400</v>
      </c>
      <c r="M55" s="9">
        <v>0.035</v>
      </c>
      <c r="N55" s="9">
        <v>0.056</v>
      </c>
      <c r="O55" s="9">
        <v>0.055</v>
      </c>
      <c r="P55" s="9">
        <v>0.073</v>
      </c>
      <c r="Q55" s="9">
        <v>0.0321</v>
      </c>
      <c r="R55" s="9">
        <v>0.0529</v>
      </c>
      <c r="S55" s="17">
        <f t="shared" si="1"/>
        <v>1.090342679127726</v>
      </c>
      <c r="T55" s="18">
        <f t="shared" si="0"/>
        <v>1.0396975425330812</v>
      </c>
      <c r="V55" s="9">
        <v>400</v>
      </c>
      <c r="W55" s="9">
        <v>350000</v>
      </c>
    </row>
    <row r="56" spans="1:23" ht="12.75" hidden="1">
      <c r="A56" s="29"/>
      <c r="B56" s="29"/>
      <c r="C56" s="37" t="s">
        <v>38</v>
      </c>
      <c r="D56" s="29"/>
      <c r="E56" s="38">
        <f>IF(E58=1,VLOOKUP(E53,K39:T59,9),VLOOKUP(E53,K39:T59,10))</f>
        <v>1</v>
      </c>
      <c r="F56" s="29"/>
      <c r="G56" s="29">
        <v>18</v>
      </c>
      <c r="H56" s="29">
        <v>500</v>
      </c>
      <c r="I56" s="29">
        <v>500000</v>
      </c>
      <c r="K56" s="15">
        <v>18</v>
      </c>
      <c r="L56" s="16">
        <v>500</v>
      </c>
      <c r="M56" s="9">
        <v>0.029</v>
      </c>
      <c r="N56" s="9">
        <v>0.05</v>
      </c>
      <c r="O56" s="9">
        <v>0.045</v>
      </c>
      <c r="P56" s="9">
        <v>0.064</v>
      </c>
      <c r="Q56" s="9">
        <v>0.0258</v>
      </c>
      <c r="R56" s="9">
        <v>0.0424</v>
      </c>
      <c r="S56" s="17">
        <f t="shared" si="1"/>
        <v>1.124031007751938</v>
      </c>
      <c r="T56" s="18">
        <f t="shared" si="0"/>
        <v>1.0613207547169812</v>
      </c>
      <c r="V56" s="9">
        <v>500</v>
      </c>
      <c r="W56" s="9">
        <v>400000</v>
      </c>
    </row>
    <row r="57" spans="1:23" ht="12.75" hidden="1">
      <c r="A57" s="29"/>
      <c r="B57" s="29"/>
      <c r="C57" s="37" t="s">
        <v>42</v>
      </c>
      <c r="D57" s="29"/>
      <c r="E57" s="38">
        <v>1</v>
      </c>
      <c r="F57" s="29"/>
      <c r="G57" s="29">
        <v>19</v>
      </c>
      <c r="H57" s="29">
        <v>600</v>
      </c>
      <c r="I57" s="29">
        <v>600000</v>
      </c>
      <c r="K57" s="15">
        <v>19</v>
      </c>
      <c r="L57" s="16">
        <v>600</v>
      </c>
      <c r="M57" s="9">
        <v>0.025</v>
      </c>
      <c r="N57" s="9">
        <v>0.047</v>
      </c>
      <c r="O57" s="9">
        <v>0.038</v>
      </c>
      <c r="P57" s="9">
        <v>0.058</v>
      </c>
      <c r="Q57" s="9">
        <v>0.0214</v>
      </c>
      <c r="R57" s="9">
        <v>0.0353</v>
      </c>
      <c r="S57" s="17">
        <f t="shared" si="1"/>
        <v>1.1682242990654206</v>
      </c>
      <c r="T57" s="18">
        <f t="shared" si="0"/>
        <v>1.076487252124646</v>
      </c>
      <c r="V57" s="9">
        <v>600</v>
      </c>
      <c r="W57" s="9">
        <v>500000</v>
      </c>
    </row>
    <row r="58" spans="1:23" ht="12.75" hidden="1">
      <c r="A58" s="29"/>
      <c r="B58" s="29"/>
      <c r="C58" s="37" t="s">
        <v>44</v>
      </c>
      <c r="D58" s="29"/>
      <c r="E58" s="38">
        <v>1</v>
      </c>
      <c r="F58" s="29"/>
      <c r="G58" s="29">
        <v>20</v>
      </c>
      <c r="H58" s="29">
        <v>750</v>
      </c>
      <c r="I58" s="29">
        <v>750000</v>
      </c>
      <c r="K58" s="15">
        <v>20</v>
      </c>
      <c r="L58" s="16">
        <v>750</v>
      </c>
      <c r="M58" s="9">
        <v>0.021</v>
      </c>
      <c r="N58" s="9">
        <v>0.043</v>
      </c>
      <c r="O58" s="9">
        <v>0.031</v>
      </c>
      <c r="P58" s="9">
        <v>0.052</v>
      </c>
      <c r="Q58" s="9">
        <v>0.0171</v>
      </c>
      <c r="R58" s="9">
        <v>0.0282</v>
      </c>
      <c r="S58" s="17">
        <f t="shared" si="1"/>
        <v>1.2280701754385965</v>
      </c>
      <c r="T58" s="18">
        <f t="shared" si="0"/>
        <v>1.099290780141844</v>
      </c>
      <c r="V58" s="9">
        <v>750</v>
      </c>
      <c r="W58" s="9">
        <v>600000</v>
      </c>
    </row>
    <row r="59" spans="1:23" ht="12.75" hidden="1">
      <c r="A59" s="29"/>
      <c r="B59" s="29"/>
      <c r="C59" s="37" t="s">
        <v>34</v>
      </c>
      <c r="D59" s="29"/>
      <c r="E59" s="38">
        <f>VLOOKUP(E57,B39:E46,3)</f>
        <v>120</v>
      </c>
      <c r="F59" s="29"/>
      <c r="G59" s="29">
        <v>21</v>
      </c>
      <c r="H59" s="29">
        <v>1000</v>
      </c>
      <c r="I59" s="29">
        <v>1000000</v>
      </c>
      <c r="K59" s="15">
        <v>21</v>
      </c>
      <c r="L59" s="16">
        <v>1000</v>
      </c>
      <c r="M59" s="9">
        <v>0.018</v>
      </c>
      <c r="N59" s="9">
        <v>0.04</v>
      </c>
      <c r="O59" s="9">
        <v>0.025</v>
      </c>
      <c r="P59" s="9">
        <v>0.046</v>
      </c>
      <c r="Q59" s="9">
        <v>0.0129</v>
      </c>
      <c r="R59" s="9">
        <v>0.0212</v>
      </c>
      <c r="S59" s="17">
        <f t="shared" si="1"/>
        <v>1.3953488372093021</v>
      </c>
      <c r="T59" s="18">
        <f t="shared" si="0"/>
        <v>1.179245283018868</v>
      </c>
      <c r="V59" s="9">
        <v>1000</v>
      </c>
      <c r="W59" s="9">
        <v>750000</v>
      </c>
    </row>
    <row r="60" spans="1:23" ht="12.75" hidden="1">
      <c r="A60" s="29"/>
      <c r="B60" s="29"/>
      <c r="C60" s="37" t="s">
        <v>35</v>
      </c>
      <c r="D60" s="29"/>
      <c r="E60" s="38">
        <f>VLOOKUP(E57,B39:E46,4)</f>
        <v>2</v>
      </c>
      <c r="F60" s="29"/>
      <c r="G60" s="29"/>
      <c r="H60" s="29"/>
      <c r="I60" s="29"/>
      <c r="V60" s="9">
        <v>1100</v>
      </c>
      <c r="W60" s="9">
        <v>1000000</v>
      </c>
    </row>
    <row r="61" spans="1:9" ht="12.75" hidden="1">
      <c r="A61" s="29"/>
      <c r="B61" s="29"/>
      <c r="C61" s="37" t="s">
        <v>39</v>
      </c>
      <c r="D61" s="29"/>
      <c r="E61" s="38">
        <f>IF(E58=1,12.9,21.2)</f>
        <v>12.9</v>
      </c>
      <c r="F61" s="29"/>
      <c r="G61" s="29"/>
      <c r="H61" s="29"/>
      <c r="I61" s="29"/>
    </row>
    <row r="62" spans="1:9" ht="12.75" hidden="1">
      <c r="A62" s="29"/>
      <c r="B62" s="29"/>
      <c r="C62" s="37" t="s">
        <v>47</v>
      </c>
      <c r="D62" s="29"/>
      <c r="E62" s="39">
        <f>(E60*E61*E56*E20*E18)/(E55*E59*0.03)</f>
        <v>0</v>
      </c>
      <c r="F62" s="29"/>
      <c r="G62" s="29"/>
      <c r="H62" s="29"/>
      <c r="I62" s="29"/>
    </row>
    <row r="63" spans="1:9" ht="12.75" hidden="1">
      <c r="A63" s="29"/>
      <c r="B63" s="29"/>
      <c r="C63" s="37" t="s">
        <v>48</v>
      </c>
      <c r="D63" s="29"/>
      <c r="E63" s="39">
        <f>(E60*E61*E56*E20*E18)/(E55*E59*0.05)</f>
        <v>0</v>
      </c>
      <c r="F63" s="29"/>
      <c r="G63" s="29"/>
      <c r="H63" s="29"/>
      <c r="I63" s="29"/>
    </row>
    <row r="64" spans="1:9" ht="12.75" hidden="1">
      <c r="A64" s="29"/>
      <c r="B64" s="29"/>
      <c r="C64" s="37" t="s">
        <v>67</v>
      </c>
      <c r="D64" s="29"/>
      <c r="E64" s="40" t="e">
        <f>LOOKUP(E62,W39:W60,V39:V60)</f>
        <v>#N/A</v>
      </c>
      <c r="F64" s="29"/>
      <c r="G64" s="29"/>
      <c r="H64" s="29"/>
      <c r="I64" s="29"/>
    </row>
    <row r="65" spans="1:9" ht="12.75" hidden="1">
      <c r="A65" s="29"/>
      <c r="B65" s="29"/>
      <c r="C65" s="37" t="s">
        <v>68</v>
      </c>
      <c r="D65" s="29"/>
      <c r="E65" s="40" t="e">
        <f>LOOKUP(E63,W39:W60,V39:V60)</f>
        <v>#N/A</v>
      </c>
      <c r="F65" s="29"/>
      <c r="G65" s="29"/>
      <c r="H65" s="29"/>
      <c r="I65" s="29"/>
    </row>
    <row r="66" spans="1:9" ht="12.75" hidden="1">
      <c r="A66" s="29"/>
      <c r="B66" s="29"/>
      <c r="C66" s="29" t="s">
        <v>73</v>
      </c>
      <c r="D66" s="29"/>
      <c r="E66" s="29">
        <f>IF(E58=1,VLOOKUP(E53,K39:T59,3),VLOOKUP(E53,K39:T59,5))</f>
        <v>2</v>
      </c>
      <c r="F66" s="29"/>
      <c r="G66" s="29"/>
      <c r="H66" s="29"/>
      <c r="I66" s="29"/>
    </row>
    <row r="67" spans="1:9" ht="12.75" hidden="1">
      <c r="A67" s="29"/>
      <c r="B67" s="29"/>
      <c r="C67" s="29" t="s">
        <v>74</v>
      </c>
      <c r="D67" s="29"/>
      <c r="E67" s="29">
        <f>IF(E58=1,VLOOKUP(E53,K39:T59,4),VLOOKUP(E53,K39:T59,6))</f>
        <v>1.7</v>
      </c>
      <c r="F67" s="29"/>
      <c r="G67" s="29"/>
      <c r="H67" s="29"/>
      <c r="I67" s="29"/>
    </row>
    <row r="68" spans="1:9" ht="12.75">
      <c r="A68" s="29"/>
      <c r="B68" s="29"/>
      <c r="C68" s="29"/>
      <c r="D68" s="29"/>
      <c r="E68" s="29"/>
      <c r="F68" s="29"/>
      <c r="G68" s="29"/>
      <c r="H68" s="29"/>
      <c r="I68" s="29"/>
    </row>
    <row r="69" spans="1:2" ht="12.75">
      <c r="A69" s="26"/>
      <c r="B69" s="26"/>
    </row>
    <row r="70" ht="12.75">
      <c r="A70" s="26"/>
    </row>
    <row r="72" ht="12.75">
      <c r="C72" s="45" t="s">
        <v>82</v>
      </c>
    </row>
  </sheetData>
  <sheetProtection password="CDA2" sheet="1" selectLockedCells="1"/>
  <printOptions/>
  <pageMargins left="0.75" right="0.75" top="1" bottom="1" header="0.5" footer="0.5"/>
  <pageSetup horizontalDpi="600" verticalDpi="600" orientation="portrait" paperSize="154" r:id="rId3"/>
  <drawing r:id="rId2"/>
  <legacyDrawing r:id="rId1"/>
</worksheet>
</file>

<file path=xl/worksheets/sheet2.xml><?xml version="1.0" encoding="utf-8"?>
<worksheet xmlns="http://schemas.openxmlformats.org/spreadsheetml/2006/main" xmlns:r="http://schemas.openxmlformats.org/officeDocument/2006/relationships">
  <sheetPr>
    <tabColor indexed="48"/>
  </sheetPr>
  <dimension ref="B2:G28"/>
  <sheetViews>
    <sheetView showGridLines="0" zoomScalePageLayoutView="0" workbookViewId="0" topLeftCell="A13">
      <selection activeCell="C28" sqref="C28"/>
    </sheetView>
  </sheetViews>
  <sheetFormatPr defaultColWidth="9.140625" defaultRowHeight="12.75"/>
  <cols>
    <col min="1" max="1" width="2.57421875" style="1" customWidth="1"/>
    <col min="2" max="2" width="6.28125" style="1" customWidth="1"/>
    <col min="3" max="3" width="27.421875" style="1" customWidth="1"/>
    <col min="4" max="4" width="15.140625" style="1" customWidth="1"/>
    <col min="5" max="5" width="15.8515625" style="1" customWidth="1"/>
    <col min="6" max="6" width="9.8515625" style="1" customWidth="1"/>
    <col min="7" max="7" width="10.421875" style="1" customWidth="1"/>
    <col min="8" max="16384" width="9.140625" style="1" customWidth="1"/>
  </cols>
  <sheetData>
    <row r="1" ht="54.75" customHeight="1"/>
    <row r="2" ht="27">
      <c r="B2" s="46" t="s">
        <v>62</v>
      </c>
    </row>
    <row r="3" ht="3.75" customHeight="1">
      <c r="B3" s="2"/>
    </row>
    <row r="4" ht="12.75">
      <c r="B4" s="1" t="s">
        <v>70</v>
      </c>
    </row>
    <row r="5" ht="12.75">
      <c r="B5" s="1" t="s">
        <v>72</v>
      </c>
    </row>
    <row r="6" ht="12.75">
      <c r="B6" s="1" t="s">
        <v>71</v>
      </c>
    </row>
    <row r="9" spans="3:7" ht="13.5" thickBot="1">
      <c r="C9" s="3" t="s">
        <v>63</v>
      </c>
      <c r="D9" s="4" t="s">
        <v>60</v>
      </c>
      <c r="E9" s="4" t="s">
        <v>61</v>
      </c>
      <c r="F9" s="4" t="s">
        <v>58</v>
      </c>
      <c r="G9" s="4" t="s">
        <v>59</v>
      </c>
    </row>
    <row r="10" spans="4:6" ht="12.75">
      <c r="D10" s="21"/>
      <c r="F10" s="21"/>
    </row>
    <row r="11" spans="4:6" ht="12.75">
      <c r="D11" s="22"/>
      <c r="F11" s="22"/>
    </row>
    <row r="12" spans="3:7" ht="12.75">
      <c r="C12" s="20"/>
      <c r="D12" s="23"/>
      <c r="E12" s="20"/>
      <c r="F12" s="23"/>
      <c r="G12" s="20"/>
    </row>
    <row r="13" spans="4:6" ht="12.75">
      <c r="D13" s="22"/>
      <c r="F13" s="22"/>
    </row>
    <row r="14" spans="4:6" ht="12.75">
      <c r="D14" s="22"/>
      <c r="F14" s="22"/>
    </row>
    <row r="15" spans="3:7" ht="12.75">
      <c r="C15" s="20"/>
      <c r="D15" s="23"/>
      <c r="E15" s="20"/>
      <c r="F15" s="23"/>
      <c r="G15" s="20"/>
    </row>
    <row r="16" spans="4:6" ht="12.75">
      <c r="D16" s="22"/>
      <c r="F16" s="22"/>
    </row>
    <row r="17" spans="4:6" ht="12.75">
      <c r="D17" s="22"/>
      <c r="F17" s="22"/>
    </row>
    <row r="18" spans="3:7" ht="12.75">
      <c r="C18" s="20"/>
      <c r="D18" s="23"/>
      <c r="E18" s="20"/>
      <c r="F18" s="23"/>
      <c r="G18" s="20"/>
    </row>
    <row r="19" spans="4:6" ht="12.75">
      <c r="D19" s="22"/>
      <c r="F19" s="22"/>
    </row>
    <row r="20" spans="4:6" ht="12.75">
      <c r="D20" s="22"/>
      <c r="F20" s="22"/>
    </row>
    <row r="21" spans="3:7" ht="12.75">
      <c r="C21" s="20"/>
      <c r="D21" s="23"/>
      <c r="E21" s="20"/>
      <c r="F21" s="23"/>
      <c r="G21" s="20"/>
    </row>
    <row r="22" spans="4:6" ht="12.75">
      <c r="D22" s="22"/>
      <c r="F22" s="22"/>
    </row>
    <row r="23" spans="4:6" ht="12.75">
      <c r="D23" s="22"/>
      <c r="F23" s="22"/>
    </row>
    <row r="24" spans="3:7" ht="12.75">
      <c r="C24" s="20"/>
      <c r="D24" s="23"/>
      <c r="E24" s="20"/>
      <c r="F24" s="23"/>
      <c r="G24" s="20"/>
    </row>
    <row r="28" ht="12.75">
      <c r="C28" s="47" t="s">
        <v>82</v>
      </c>
    </row>
  </sheetData>
  <sheetProtection/>
  <printOptions/>
  <pageMargins left="0.75" right="0.75" top="1" bottom="1" header="0.5" footer="0.5"/>
  <pageSetup horizontalDpi="600" verticalDpi="600" orientation="portrait" paperSize="154" r:id="rId2"/>
  <drawing r:id="rId1"/>
</worksheet>
</file>

<file path=xl/worksheets/sheet3.xml><?xml version="1.0" encoding="utf-8"?>
<worksheet xmlns="http://schemas.openxmlformats.org/spreadsheetml/2006/main" xmlns:r="http://schemas.openxmlformats.org/officeDocument/2006/relationships">
  <sheetPr>
    <tabColor indexed="13"/>
  </sheetPr>
  <dimension ref="A1:AL109"/>
  <sheetViews>
    <sheetView showGridLines="0" showRowColHeaders="0" zoomScalePageLayoutView="0" workbookViewId="0" topLeftCell="A7">
      <selection activeCell="C18" sqref="C18"/>
    </sheetView>
  </sheetViews>
  <sheetFormatPr defaultColWidth="9.140625" defaultRowHeight="12.75"/>
  <cols>
    <col min="1" max="1" width="6.140625" style="5" customWidth="1"/>
    <col min="2" max="2" width="3.8515625" style="5" customWidth="1"/>
    <col min="3" max="3" width="92.57421875" style="5" customWidth="1"/>
    <col min="4" max="16384" width="9.140625" style="5" customWidth="1"/>
  </cols>
  <sheetData>
    <row r="1" spans="1:38" ht="54.75" customHeight="1">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row>
    <row r="2" spans="1:38" ht="40.5" customHeight="1">
      <c r="A2" s="48"/>
      <c r="B2" s="49" t="s">
        <v>65</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row>
    <row r="3" spans="5:38" ht="7.5" customHeight="1">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3:38" ht="56.25" customHeight="1">
      <c r="C4" s="6" t="s">
        <v>64</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5:38" ht="12" customHeight="1">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row>
    <row r="6" spans="3:38" ht="78.75">
      <c r="C6" s="6" t="s">
        <v>69</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row>
    <row r="7" spans="5:38" ht="10.5" customHeight="1">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row>
    <row r="8" spans="3:38" ht="63" customHeight="1">
      <c r="C8" s="6" t="s">
        <v>76</v>
      </c>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row>
    <row r="9" spans="5:38" ht="10.5" customHeight="1">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row>
    <row r="10" spans="3:38" ht="87" customHeight="1">
      <c r="C10" s="7" t="s">
        <v>81</v>
      </c>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row>
    <row r="11" spans="5:38" ht="12.75">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row>
    <row r="12" spans="3:38" ht="26.25">
      <c r="C12" s="24" t="s">
        <v>77</v>
      </c>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row>
    <row r="13" spans="5:38" ht="12.75">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row>
    <row r="14" spans="5:38" ht="12.75">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row>
    <row r="15" spans="1:38" ht="12.75">
      <c r="A15" s="48"/>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row>
    <row r="16" spans="1:38" ht="12.75">
      <c r="A16" s="48"/>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row>
    <row r="17" spans="1:38" ht="12.75">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row>
    <row r="18" spans="1:38" ht="12.75">
      <c r="A18" s="48"/>
      <c r="B18" s="48"/>
      <c r="C18" s="50" t="s">
        <v>82</v>
      </c>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row>
    <row r="19" spans="1:38" ht="12.75">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row>
    <row r="20" spans="1:38" ht="12.75">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row>
    <row r="21" spans="1:38" ht="12.75">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row>
    <row r="22" spans="1:38" ht="12.75">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row>
    <row r="23" spans="1:38" ht="12.75">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row>
    <row r="24" spans="1:38" ht="12.75">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row>
    <row r="25" spans="1:38" ht="12.75">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row>
    <row r="26" spans="1:38" ht="12.75">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row>
    <row r="27" spans="1:38" ht="12.75">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row>
    <row r="28" spans="1:38" ht="12.75">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row>
    <row r="29" spans="1:38" ht="12.75">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row>
    <row r="30" spans="1:38" ht="12.75">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row>
    <row r="31" spans="1:38" ht="12.7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row>
    <row r="32" spans="1:38" ht="12.7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row>
    <row r="33" spans="1:38" ht="12.7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row>
    <row r="34" spans="1:38" ht="12.7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row>
    <row r="35" spans="1:38" ht="12.75">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row>
    <row r="36" spans="1:38" ht="12.75">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row>
    <row r="37" spans="1:38" ht="12.75">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row>
    <row r="38" spans="1:38" ht="12.7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row>
    <row r="39" spans="1:38" ht="12.75">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row>
    <row r="40" spans="1:38" ht="12.75">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row>
    <row r="41" spans="1:38" ht="12.75">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row>
    <row r="42" spans="1:38" ht="12.75">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row>
    <row r="43" spans="1:38" ht="12.75">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row>
    <row r="44" spans="1:38" ht="12.75">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row>
    <row r="45" spans="1:38" ht="12.75">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row>
    <row r="46" spans="1:38" ht="12.75">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row>
    <row r="47" spans="1:38" ht="12.75">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row>
    <row r="48" spans="1:38" ht="12.75">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row>
    <row r="49" spans="1:38" ht="12.75">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row>
    <row r="50" spans="1:38" ht="12.75">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row>
    <row r="51" spans="1:38" ht="12.75">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row>
    <row r="52" spans="1:38" ht="12.7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row>
    <row r="53" spans="1:38" ht="12.7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row>
    <row r="54" spans="1:38" ht="12.75">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row>
    <row r="55" spans="1:38" ht="12.7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row>
    <row r="56" spans="1:38" ht="12.7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row>
    <row r="57" spans="1:38" ht="12.7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row>
    <row r="58" spans="1:38" ht="12.7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row>
    <row r="59" spans="1:38" ht="12.75">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row>
    <row r="60" spans="1:38" ht="12.7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row>
    <row r="61" spans="1:38" ht="12.75">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row>
    <row r="62" spans="1:38" ht="12.75">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row>
    <row r="63" spans="1:38" ht="12.75">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row>
    <row r="64" spans="1:38" ht="12.75">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row>
    <row r="65" spans="1:38" ht="12.7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row>
    <row r="66" spans="1:38" ht="12.75">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row>
    <row r="67" spans="1:38" ht="12.75">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row>
    <row r="68" spans="1:38" ht="12.75">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row>
    <row r="69" spans="1:38" ht="12.75">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row>
    <row r="70" spans="1:38" ht="12.75">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row>
    <row r="71" spans="1:38" ht="12.75">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row>
    <row r="72" spans="1:38" ht="12.75">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row>
    <row r="73" spans="1:38" ht="12.75">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row>
    <row r="74" spans="1:38" ht="12.75">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row>
    <row r="75" spans="1:38" ht="12.75">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row>
    <row r="76" spans="1:38" ht="12.75">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row>
    <row r="77" spans="1:38" ht="12.75">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row>
    <row r="78" spans="1:38" ht="12.75">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row>
    <row r="79" spans="1:38" ht="12.75">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row>
    <row r="80" spans="1:38" ht="12.75">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row>
    <row r="81" spans="1:38" ht="12.75">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row>
    <row r="82" spans="1:38" ht="12.75">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row>
    <row r="83" spans="1:38" ht="12.75">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row>
    <row r="84" spans="1:38" ht="12.75">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row>
    <row r="85" spans="1:38" ht="12.75">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row>
    <row r="86" spans="1:15" ht="12.75">
      <c r="A86" s="48"/>
      <c r="B86" s="48"/>
      <c r="C86" s="48"/>
      <c r="D86" s="48"/>
      <c r="E86" s="48"/>
      <c r="F86" s="48"/>
      <c r="G86" s="48"/>
      <c r="H86" s="48"/>
      <c r="I86" s="48"/>
      <c r="J86" s="48"/>
      <c r="K86" s="48"/>
      <c r="L86" s="48"/>
      <c r="M86" s="48"/>
      <c r="N86" s="48"/>
      <c r="O86" s="48"/>
    </row>
    <row r="87" spans="1:15" ht="12.75">
      <c r="A87" s="48"/>
      <c r="B87" s="48"/>
      <c r="C87" s="48"/>
      <c r="D87" s="48"/>
      <c r="E87" s="48"/>
      <c r="F87" s="48"/>
      <c r="G87" s="48"/>
      <c r="H87" s="48"/>
      <c r="I87" s="48"/>
      <c r="J87" s="48"/>
      <c r="K87" s="48"/>
      <c r="L87" s="48"/>
      <c r="M87" s="48"/>
      <c r="N87" s="48"/>
      <c r="O87" s="48"/>
    </row>
    <row r="88" spans="1:15" ht="12.75">
      <c r="A88" s="48"/>
      <c r="B88" s="48"/>
      <c r="C88" s="48"/>
      <c r="D88" s="48"/>
      <c r="E88" s="48"/>
      <c r="F88" s="48"/>
      <c r="G88" s="48"/>
      <c r="H88" s="48"/>
      <c r="I88" s="48"/>
      <c r="J88" s="48"/>
      <c r="K88" s="48"/>
      <c r="L88" s="48"/>
      <c r="M88" s="48"/>
      <c r="N88" s="48"/>
      <c r="O88" s="48"/>
    </row>
    <row r="89" spans="1:15" ht="12.75">
      <c r="A89" s="48"/>
      <c r="B89" s="48"/>
      <c r="C89" s="48"/>
      <c r="D89" s="48"/>
      <c r="E89" s="48"/>
      <c r="F89" s="48"/>
      <c r="G89" s="48"/>
      <c r="H89" s="48"/>
      <c r="I89" s="48"/>
      <c r="J89" s="48"/>
      <c r="K89" s="48"/>
      <c r="L89" s="48"/>
      <c r="M89" s="48"/>
      <c r="N89" s="48"/>
      <c r="O89" s="48"/>
    </row>
    <row r="90" spans="1:15" ht="12.75">
      <c r="A90" s="48"/>
      <c r="B90" s="48"/>
      <c r="C90" s="48"/>
      <c r="D90" s="48"/>
      <c r="E90" s="48"/>
      <c r="F90" s="48"/>
      <c r="G90" s="48"/>
      <c r="H90" s="48"/>
      <c r="I90" s="48"/>
      <c r="J90" s="48"/>
      <c r="K90" s="48"/>
      <c r="L90" s="48"/>
      <c r="M90" s="48"/>
      <c r="N90" s="48"/>
      <c r="O90" s="48"/>
    </row>
    <row r="91" spans="1:15" ht="12.75">
      <c r="A91" s="48"/>
      <c r="B91" s="48"/>
      <c r="C91" s="48"/>
      <c r="D91" s="48"/>
      <c r="E91" s="48"/>
      <c r="F91" s="48"/>
      <c r="G91" s="48"/>
      <c r="H91" s="48"/>
      <c r="I91" s="48"/>
      <c r="J91" s="48"/>
      <c r="K91" s="48"/>
      <c r="L91" s="48"/>
      <c r="M91" s="48"/>
      <c r="N91" s="48"/>
      <c r="O91" s="48"/>
    </row>
    <row r="92" spans="1:15" ht="12.75">
      <c r="A92" s="48"/>
      <c r="B92" s="48"/>
      <c r="C92" s="48"/>
      <c r="D92" s="48"/>
      <c r="E92" s="48"/>
      <c r="F92" s="48"/>
      <c r="G92" s="48"/>
      <c r="H92" s="48"/>
      <c r="I92" s="48"/>
      <c r="J92" s="48"/>
      <c r="K92" s="48"/>
      <c r="L92" s="48"/>
      <c r="M92" s="48"/>
      <c r="N92" s="48"/>
      <c r="O92" s="48"/>
    </row>
    <row r="93" spans="1:15" ht="12.75">
      <c r="A93" s="48"/>
      <c r="B93" s="48"/>
      <c r="C93" s="48"/>
      <c r="D93" s="48"/>
      <c r="E93" s="48"/>
      <c r="F93" s="48"/>
      <c r="G93" s="48"/>
      <c r="H93" s="48"/>
      <c r="I93" s="48"/>
      <c r="J93" s="48"/>
      <c r="K93" s="48"/>
      <c r="L93" s="48"/>
      <c r="M93" s="48"/>
      <c r="N93" s="48"/>
      <c r="O93" s="48"/>
    </row>
    <row r="94" spans="1:15" ht="12.75">
      <c r="A94" s="48"/>
      <c r="B94" s="48"/>
      <c r="C94" s="48"/>
      <c r="D94" s="48"/>
      <c r="E94" s="48"/>
      <c r="F94" s="48"/>
      <c r="G94" s="48"/>
      <c r="H94" s="48"/>
      <c r="I94" s="48"/>
      <c r="J94" s="48"/>
      <c r="K94" s="48"/>
      <c r="L94" s="48"/>
      <c r="M94" s="48"/>
      <c r="N94" s="48"/>
      <c r="O94" s="48"/>
    </row>
    <row r="95" spans="1:15" ht="12.75">
      <c r="A95" s="48"/>
      <c r="B95" s="48"/>
      <c r="C95" s="48"/>
      <c r="D95" s="48"/>
      <c r="E95" s="48"/>
      <c r="F95" s="48"/>
      <c r="G95" s="48"/>
      <c r="H95" s="48"/>
      <c r="I95" s="48"/>
      <c r="J95" s="48"/>
      <c r="K95" s="48"/>
      <c r="L95" s="48"/>
      <c r="M95" s="48"/>
      <c r="N95" s="48"/>
      <c r="O95" s="48"/>
    </row>
    <row r="96" spans="1:15" ht="12.75">
      <c r="A96" s="48"/>
      <c r="B96" s="48"/>
      <c r="C96" s="48"/>
      <c r="D96" s="48"/>
      <c r="E96" s="48"/>
      <c r="F96" s="48"/>
      <c r="G96" s="48"/>
      <c r="H96" s="48"/>
      <c r="I96" s="48"/>
      <c r="J96" s="48"/>
      <c r="K96" s="48"/>
      <c r="L96" s="48"/>
      <c r="M96" s="48"/>
      <c r="N96" s="48"/>
      <c r="O96" s="48"/>
    </row>
    <row r="97" spans="1:15" ht="12.75">
      <c r="A97" s="48"/>
      <c r="B97" s="48"/>
      <c r="C97" s="48"/>
      <c r="D97" s="48"/>
      <c r="E97" s="48"/>
      <c r="F97" s="48"/>
      <c r="G97" s="48"/>
      <c r="H97" s="48"/>
      <c r="I97" s="48"/>
      <c r="J97" s="48"/>
      <c r="K97" s="48"/>
      <c r="L97" s="48"/>
      <c r="M97" s="48"/>
      <c r="N97" s="48"/>
      <c r="O97" s="48"/>
    </row>
    <row r="98" spans="1:15" ht="12.75">
      <c r="A98" s="48"/>
      <c r="B98" s="48"/>
      <c r="C98" s="48"/>
      <c r="D98" s="48"/>
      <c r="E98" s="48"/>
      <c r="F98" s="48"/>
      <c r="G98" s="48"/>
      <c r="H98" s="48"/>
      <c r="I98" s="48"/>
      <c r="J98" s="48"/>
      <c r="K98" s="48"/>
      <c r="L98" s="48"/>
      <c r="M98" s="48"/>
      <c r="N98" s="48"/>
      <c r="O98" s="48"/>
    </row>
    <row r="99" spans="1:15" ht="12.75">
      <c r="A99" s="48"/>
      <c r="B99" s="48"/>
      <c r="C99" s="48"/>
      <c r="D99" s="48"/>
      <c r="E99" s="48"/>
      <c r="F99" s="48"/>
      <c r="G99" s="48"/>
      <c r="H99" s="48"/>
      <c r="I99" s="48"/>
      <c r="J99" s="48"/>
      <c r="K99" s="48"/>
      <c r="L99" s="48"/>
      <c r="M99" s="48"/>
      <c r="N99" s="48"/>
      <c r="O99" s="48"/>
    </row>
    <row r="100" spans="1:15" ht="12.75">
      <c r="A100" s="48"/>
      <c r="B100" s="48"/>
      <c r="C100" s="48"/>
      <c r="D100" s="48"/>
      <c r="E100" s="48"/>
      <c r="F100" s="48"/>
      <c r="G100" s="48"/>
      <c r="H100" s="48"/>
      <c r="I100" s="48"/>
      <c r="J100" s="48"/>
      <c r="K100" s="48"/>
      <c r="L100" s="48"/>
      <c r="M100" s="48"/>
      <c r="N100" s="48"/>
      <c r="O100" s="48"/>
    </row>
    <row r="101" spans="1:15" ht="12.75">
      <c r="A101" s="48"/>
      <c r="B101" s="48"/>
      <c r="C101" s="48"/>
      <c r="D101" s="48"/>
      <c r="E101" s="48"/>
      <c r="F101" s="48"/>
      <c r="G101" s="48"/>
      <c r="H101" s="48"/>
      <c r="I101" s="48"/>
      <c r="J101" s="48"/>
      <c r="K101" s="48"/>
      <c r="L101" s="48"/>
      <c r="M101" s="48"/>
      <c r="N101" s="48"/>
      <c r="O101" s="48"/>
    </row>
    <row r="102" spans="1:15" ht="12.75">
      <c r="A102" s="48"/>
      <c r="B102" s="48"/>
      <c r="C102" s="48"/>
      <c r="D102" s="48"/>
      <c r="E102" s="48"/>
      <c r="F102" s="48"/>
      <c r="G102" s="48"/>
      <c r="H102" s="48"/>
      <c r="I102" s="48"/>
      <c r="J102" s="48"/>
      <c r="K102" s="48"/>
      <c r="L102" s="48"/>
      <c r="M102" s="48"/>
      <c r="N102" s="48"/>
      <c r="O102" s="48"/>
    </row>
    <row r="103" spans="1:15" ht="12.75">
      <c r="A103" s="48"/>
      <c r="B103" s="48"/>
      <c r="C103" s="48"/>
      <c r="D103" s="48"/>
      <c r="E103" s="48"/>
      <c r="F103" s="48"/>
      <c r="G103" s="48"/>
      <c r="H103" s="48"/>
      <c r="I103" s="48"/>
      <c r="J103" s="48"/>
      <c r="K103" s="48"/>
      <c r="L103" s="48"/>
      <c r="M103" s="48"/>
      <c r="N103" s="48"/>
      <c r="O103" s="48"/>
    </row>
    <row r="104" spans="1:15" ht="12.75">
      <c r="A104" s="48"/>
      <c r="B104" s="48"/>
      <c r="C104" s="48"/>
      <c r="D104" s="48"/>
      <c r="E104" s="48"/>
      <c r="F104" s="48"/>
      <c r="G104" s="48"/>
      <c r="H104" s="48"/>
      <c r="I104" s="48"/>
      <c r="J104" s="48"/>
      <c r="K104" s="48"/>
      <c r="L104" s="48"/>
      <c r="M104" s="48"/>
      <c r="N104" s="48"/>
      <c r="O104" s="48"/>
    </row>
    <row r="105" spans="1:15" ht="12.75">
      <c r="A105" s="48"/>
      <c r="B105" s="48"/>
      <c r="C105" s="48"/>
      <c r="D105" s="48"/>
      <c r="E105" s="48"/>
      <c r="F105" s="48"/>
      <c r="G105" s="48"/>
      <c r="H105" s="48"/>
      <c r="I105" s="48"/>
      <c r="J105" s="48"/>
      <c r="K105" s="48"/>
      <c r="L105" s="48"/>
      <c r="M105" s="48"/>
      <c r="N105" s="48"/>
      <c r="O105" s="48"/>
    </row>
    <row r="106" spans="1:15" ht="12.75">
      <c r="A106" s="48"/>
      <c r="B106" s="48"/>
      <c r="C106" s="48"/>
      <c r="D106" s="48"/>
      <c r="E106" s="48"/>
      <c r="F106" s="48"/>
      <c r="G106" s="48"/>
      <c r="H106" s="48"/>
      <c r="I106" s="48"/>
      <c r="J106" s="48"/>
      <c r="K106" s="48"/>
      <c r="L106" s="48"/>
      <c r="M106" s="48"/>
      <c r="N106" s="48"/>
      <c r="O106" s="48"/>
    </row>
    <row r="107" spans="1:15" ht="12.75">
      <c r="A107" s="48"/>
      <c r="B107" s="48"/>
      <c r="C107" s="48"/>
      <c r="D107" s="48"/>
      <c r="E107" s="48"/>
      <c r="F107" s="48"/>
      <c r="G107" s="48"/>
      <c r="H107" s="48"/>
      <c r="I107" s="48"/>
      <c r="J107" s="48"/>
      <c r="K107" s="48"/>
      <c r="L107" s="48"/>
      <c r="M107" s="48"/>
      <c r="N107" s="48"/>
      <c r="O107" s="48"/>
    </row>
    <row r="108" spans="1:15" ht="12.75">
      <c r="A108" s="48"/>
      <c r="B108" s="48"/>
      <c r="C108" s="48"/>
      <c r="D108" s="48"/>
      <c r="E108" s="48"/>
      <c r="F108" s="48"/>
      <c r="G108" s="48"/>
      <c r="H108" s="48"/>
      <c r="I108" s="48"/>
      <c r="J108" s="48"/>
      <c r="K108" s="48"/>
      <c r="L108" s="48"/>
      <c r="M108" s="48"/>
      <c r="N108" s="48"/>
      <c r="O108" s="48"/>
    </row>
    <row r="109" spans="1:15" ht="12.75">
      <c r="A109" s="48"/>
      <c r="B109" s="48"/>
      <c r="C109" s="48"/>
      <c r="D109" s="48"/>
      <c r="E109" s="48"/>
      <c r="F109" s="48"/>
      <c r="G109" s="48"/>
      <c r="H109" s="48"/>
      <c r="I109" s="48"/>
      <c r="J109" s="48"/>
      <c r="K109" s="48"/>
      <c r="L109" s="48"/>
      <c r="M109" s="48"/>
      <c r="N109" s="48"/>
      <c r="O109" s="48"/>
    </row>
  </sheetData>
  <sheetProtection selectLockedCells="1" selectUnlockedCells="1"/>
  <printOptions/>
  <pageMargins left="0.75" right="0.75" top="1" bottom="1" header="0.5" footer="0.5"/>
  <pageSetup horizontalDpi="600" verticalDpi="600" orientation="portrait" paperSize="1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Siemens Energy &amp; Automation,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 Estimated Voltage Drop Calculator</dc:title>
  <dc:subject/>
  <dc:creator>Dave Bradley, PE</dc:creator>
  <cp:keywords/>
  <dc:description>© 2004  Siemens Energy &amp; Automation</dc:description>
  <cp:lastModifiedBy>Zilch, Brad (RC-US EM LP CRM-SYS BDM BD-1)</cp:lastModifiedBy>
  <cp:lastPrinted>2004-11-01T19:38:06Z</cp:lastPrinted>
  <dcterms:created xsi:type="dcterms:W3CDTF">2004-10-27T17:22:54Z</dcterms:created>
  <dcterms:modified xsi:type="dcterms:W3CDTF">2019-09-20T19:55:58Z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529076453</vt:i4>
  </property>
  <property fmtid="{D5CDD505-2E9C-101B-9397-08002B2CF9AE}" pid="3" name="_NewReviewCycle">
    <vt:lpwstr/>
  </property>
  <property fmtid="{D5CDD505-2E9C-101B-9397-08002B2CF9AE}" pid="4" name="_EmailSubject">
    <vt:lpwstr>revised Calculators</vt:lpwstr>
  </property>
  <property fmtid="{D5CDD505-2E9C-101B-9397-08002B2CF9AE}" pid="5" name="_AuthorEmail">
    <vt:lpwstr>brad.zilch@siemens.com</vt:lpwstr>
  </property>
  <property fmtid="{D5CDD505-2E9C-101B-9397-08002B2CF9AE}" pid="6" name="_AuthorEmailDisplayName">
    <vt:lpwstr>Zilch, Brad (RC-US SI LP CRM-SYS BDM BD-1)</vt:lpwstr>
  </property>
  <property fmtid="{D5CDD505-2E9C-101B-9397-08002B2CF9AE}" pid="7" name="_PreviousAdHocReviewCycleID">
    <vt:i4>1143338149</vt:i4>
  </property>
</Properties>
</file>